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Applebaum\OneDrive - Social Accountability Int'l\Desktop\projects\IRISing\"/>
    </mc:Choice>
  </mc:AlternateContent>
  <workbookProtection workbookAlgorithmName="SHA-512" workbookHashValue="1SIYbKkkqajUT/6amIuSdgTxh8E6zzX9mJzqEQCk3ZpCPJJd7gtFyOu+gFIBlgKfBRq+rQEXIXQ/nePp5Izz1g==" workbookSaltValue="KCr4mBsgN9iIuMqZibH2UA==" workbookSpinCount="100000" lockStructure="1"/>
  <bookViews>
    <workbookView xWindow="0" yWindow="0" windowWidth="18870" windowHeight="7695"/>
  </bookViews>
  <sheets>
    <sheet name="LR_Application" sheetId="1" r:id="rId1"/>
    <sheet name="SAAS_Review" sheetId="2" state="veryHidden" r:id="rId2"/>
    <sheet name="Lookup" sheetId="3" state="veryHidden" r:id="rId3"/>
    <sheet name="Data" sheetId="4" state="veryHidden" r:id="rId4"/>
    <sheet name="tblRecruiters" sheetId="5" state="veryHidden" r:id="rId5"/>
    <sheet name="tblApplications" sheetId="6" state="veryHidden" r:id="rId6"/>
  </sheets>
  <definedNames>
    <definedName name="Addl_Offices_Exist">LR_Application!$C$30</definedName>
    <definedName name="Addl_Offices_Exist_D">Data!$F$21</definedName>
    <definedName name="Addl_Offices_Locations">LR_Application!$C$32</definedName>
    <definedName name="Addl_Offices_Locations_D">Data!$F$23</definedName>
    <definedName name="Addl_Offices_Number">LR_Application!$C$31</definedName>
    <definedName name="Addl_Offices_Number_D">Data!$F$22</definedName>
    <definedName name="Addl_Offices_Total_Personnel">LR_Application!$C$33</definedName>
    <definedName name="Addl_Offices_Total_Personnel_D">Data!$F$24</definedName>
    <definedName name="Attachments_Verified">SAAS_Review!$C$15</definedName>
    <definedName name="Attachments_Verified_D">Data!$F$89</definedName>
    <definedName name="Authorization_Date">LR_Application!$C$110</definedName>
    <definedName name="Authorization_Date_D">Data!$F$79</definedName>
    <definedName name="Authorization_LR_Company">LR_Application!$C$109</definedName>
    <definedName name="Authorization_LR_Company_D">Data!$F$78</definedName>
    <definedName name="Authorization_Name">LR_Application!$C$107</definedName>
    <definedName name="Authorization_Name_D">Data!$F$76</definedName>
    <definedName name="Authorization_Title">LR_Application!$C$108</definedName>
    <definedName name="Authorization_Title_D">Data!$F$77</definedName>
    <definedName name="Basic_Info_Additional_Text">LR_Application!$C$37</definedName>
    <definedName name="Basic_Info_Additional_Text_D">Data!$F$26</definedName>
    <definedName name="Capacity_Bldg_Additional_Text">LR_Application!$C$49</definedName>
    <definedName name="Capacity_Bldg_Additional_Text_D">Data!$F$35</definedName>
    <definedName name="Capacity_Bldg_End_Month">LR_Application!$C$43</definedName>
    <definedName name="Capacity_Bldg_End_Month_D">Data!$F$30</definedName>
    <definedName name="Capacity_Bldg_End_Year">LR_Application!$C$42</definedName>
    <definedName name="Capacity_Bldg_End_Year_D">Data!$F$29</definedName>
    <definedName name="Capacity_Bldg_Start_Month">LR_Application!$C$41</definedName>
    <definedName name="Capacity_Bldg_Start_Month_D">Data!$F$28</definedName>
    <definedName name="Capacity_Bldg_Start_Year">LR_Application!$C$40</definedName>
    <definedName name="Capacity_Bldg_Start_Year_D">Data!$F$27</definedName>
    <definedName name="Certification_Status">SAAS_Review!$C$17</definedName>
    <definedName name="Certification_Status_D">Data!$F$91</definedName>
    <definedName name="COD_Five">LR_Application!$C$76</definedName>
    <definedName name="COD_Five_D">Data!$F$57</definedName>
    <definedName name="COD_Four">LR_Application!$C$75</definedName>
    <definedName name="COD_Four_D">Data!$F$56</definedName>
    <definedName name="COD_One">LR_Application!$C$72</definedName>
    <definedName name="COD_One_D">Data!$F$53</definedName>
    <definedName name="COD_Three">LR_Application!$C$74</definedName>
    <definedName name="COD_Three_D">Data!$F$55</definedName>
    <definedName name="COD_Total">LR_Application!$C$71</definedName>
    <definedName name="COD_Total_D">Data!$F$52</definedName>
    <definedName name="COD_Two">LR_Application!$C$73</definedName>
    <definedName name="COD_Two_D">Data!$F$54</definedName>
    <definedName name="Contact_email">LR_Application!$C$20</definedName>
    <definedName name="Contact_email_D">Data!$F$14</definedName>
    <definedName name="Contact_First_Name">LR_Application!$C$16</definedName>
    <definedName name="Contact_First_Name_D">Data!$F$10</definedName>
    <definedName name="Contact_Last_Name">LR_Application!$C$17</definedName>
    <definedName name="Contact_Last_Name_D">Data!$F$11</definedName>
    <definedName name="Contact_Phone">LR_Application!$C$19</definedName>
    <definedName name="Contact_Phone_D">Data!$F$13</definedName>
    <definedName name="Contact_Position">LR_Application!$C$18</definedName>
    <definedName name="Contact_Position_D">Data!$F$12</definedName>
    <definedName name="COO_Five">LR_Application!$C$70</definedName>
    <definedName name="COO_Five_D">Data!$F$51</definedName>
    <definedName name="COO_Four">LR_Application!$C$69</definedName>
    <definedName name="COO_Four_D">Data!$F$50</definedName>
    <definedName name="COO_One">LR_Application!$C$66</definedName>
    <definedName name="COO_One_D">Data!$F$47</definedName>
    <definedName name="COO_Three">LR_Application!$C$68</definedName>
    <definedName name="COO_Three_D">Data!$F$49</definedName>
    <definedName name="COO_Total">LR_Application!$C$65</definedName>
    <definedName name="COO_Total_D">Data!$F$46</definedName>
    <definedName name="COO_Two">LR_Application!$C$67</definedName>
    <definedName name="COO_Two_D">Data!$F$48</definedName>
    <definedName name="HO_Total_Personnel">LR_Application!$C$28</definedName>
    <definedName name="HO_Total_Personnel_D">Data!$F$20</definedName>
    <definedName name="IOM_Contact_email">LR_Application!$C$46</definedName>
    <definedName name="IOM_Contact_email_D">Data!$F$33</definedName>
    <definedName name="IOM_Contact_First_Name">LR_Application!$C$44</definedName>
    <definedName name="IOM_Contact_First_Name_D">Data!$F$31</definedName>
    <definedName name="IOM_Contact_Last_Name">LR_Application!$C$45</definedName>
    <definedName name="IOM_Contact_Last_Name_D">Data!$F$32</definedName>
    <definedName name="IOM_Contact_Phone_Other">LR_Application!$C$47</definedName>
    <definedName name="IOM_Contact_Phone_Other_D">Data!$F$34</definedName>
    <definedName name="IRIS_Rep_email">LR_Application!$C$26</definedName>
    <definedName name="IRIS_Rep_email_D">Data!$F$19</definedName>
    <definedName name="IRIS_Rep_First_Name">LR_Application!$C$22</definedName>
    <definedName name="IRIS_Rep_First_Name_D">Data!$F$15</definedName>
    <definedName name="IRIS_Rep_Last_Name">LR_Application!$C$23</definedName>
    <definedName name="IRIS_Rep_Last_Name_D">Data!$F$16</definedName>
    <definedName name="IRIS_Rep_Phone">LR_Application!$C$25</definedName>
    <definedName name="IRIS_Rep_Phone_D">Data!$F$18</definedName>
    <definedName name="IRIS_Rep_Position">LR_Application!$C$24</definedName>
    <definedName name="IRIS_Rep_Position_D">Data!$F$17</definedName>
    <definedName name="ISO_9001">LR_Application!$C$62</definedName>
    <definedName name="ISO_9001_Attached_Confirm">LR_Application!$C$63</definedName>
    <definedName name="ISO_9001_Attached_Confirm_D">Data!$F$45</definedName>
    <definedName name="ISO_9001_D">Data!$F$44</definedName>
    <definedName name="License_Attached_Confirm">LR_Application!$C$59</definedName>
    <definedName name="License_Attached_Confirm_D">Data!$F$42</definedName>
    <definedName name="License_Authority">LR_Application!$C$55</definedName>
    <definedName name="License_Authority_D">Data!$F$39</definedName>
    <definedName name="License_Country">LR_Application!$C$56</definedName>
    <definedName name="License_Country_D">Data!$F$40</definedName>
    <definedName name="License_End_Date">LR_Application!$C$54</definedName>
    <definedName name="License_End_Date_D">Data!$F$38</definedName>
    <definedName name="License_ID">LR_Application!$C$52</definedName>
    <definedName name="License_ID_D">Data!$F$36</definedName>
    <definedName name="License_Start_Date">LR_Application!$C$53</definedName>
    <definedName name="License_Start_Date_D">Data!$F$37</definedName>
    <definedName name="License_Start_Date2">LR_Application!$C$53</definedName>
    <definedName name="License_Verification_Info">LR_Application!$C$60</definedName>
    <definedName name="License_Verification_Info_D">Data!$F$43</definedName>
    <definedName name="License_Web_Site">LR_Application!$C$57</definedName>
    <definedName name="License_Web_Site_D">Data!$F$41</definedName>
    <definedName name="Lookup_Audit_Company">Lookup!$B$288:$B$290</definedName>
    <definedName name="Lookup_Certification_Status">Lookup!$B$275:$B$285</definedName>
    <definedName name="Lookup_Country">Lookup!$B$6:$B$202</definedName>
    <definedName name="Lookup_Emp_Agmts_Range">Lookup!$D$309</definedName>
    <definedName name="Lookup_Emp_Agmts_Range_D">Data!$F$60</definedName>
    <definedName name="Lookup_Emp_Agreements">Lookup!$B$310:$B$312</definedName>
    <definedName name="Lookup_ISO9K_Attached">Lookup!$B$256:$B$257</definedName>
    <definedName name="Lookup_Licence_Attached">Lookup!$B$252:$B$253</definedName>
    <definedName name="Lookup_Month">Lookup!$B$238:$B$249</definedName>
    <definedName name="Lookup_Payment_Method">Lookup!$B$260:$B$261</definedName>
    <definedName name="Lookup_SAAS_Appln_Decision">Lookup!$B$264:$B$266</definedName>
    <definedName name="Lookup_SAAS_Approval">Lookup!$B$269:$B$272</definedName>
    <definedName name="Lookup_Total_Workers">Lookup!$B$315:$B$317</definedName>
    <definedName name="Lookup_Workers_Range">Lookup!$D$303</definedName>
    <definedName name="Lookup_Workers_Range_D">Data!$F$61</definedName>
    <definedName name="Lookup_Year">Lookup!$B$205:$B$235</definedName>
    <definedName name="Lookup_YesorNo">Lookup!$B$2:$B$3</definedName>
    <definedName name="LR_Address_1">LR_Application!$C$9</definedName>
    <definedName name="LR_Address_1_D">Data!$F$4</definedName>
    <definedName name="LR_Address_2">LR_Application!$C$10</definedName>
    <definedName name="LR_Address_2_D">Data!$F$5</definedName>
    <definedName name="LR_City">LR_Application!$C$11</definedName>
    <definedName name="LR_City_D">Data!$F$6</definedName>
    <definedName name="LR_Country">LR_Application!$C$13</definedName>
    <definedName name="LR_Country_D">Data!$F$8</definedName>
    <definedName name="LR_Mail_Code">LR_Application!$C$14</definedName>
    <definedName name="LR_Mail_Code_D">Data!$F$9</definedName>
    <definedName name="LR_Name">LR_Application!$C$7</definedName>
    <definedName name="LR_Name_D">Data!$F$2</definedName>
    <definedName name="LR_Other_Name">LR_Application!$C$8</definedName>
    <definedName name="LR_Other_Name_D">Data!$F$3</definedName>
    <definedName name="LR_Region">LR_Application!$C$12</definedName>
    <definedName name="LR_Region_D">Data!$F$7</definedName>
    <definedName name="LR_Website">LR_Application!$C$35</definedName>
    <definedName name="LR_Website_D">Data!$F$25</definedName>
    <definedName name="LRN">SAAS_Review!$C$16</definedName>
    <definedName name="LRN_D">Data!$F$90</definedName>
    <definedName name="Most_Recent_SAAS_Update_Date">SAAS_Review!$C$24</definedName>
    <definedName name="Most_Recent_SAAS_Update_Date_D">Data!$F$98</definedName>
    <definedName name="Operations_Additional_Text">LR_Application!$C$81</definedName>
    <definedName name="Operations_Additional_Text_D">Data!$F$62</definedName>
    <definedName name="Payment_Method">LR_Application!$C$102</definedName>
    <definedName name="Payment_Method_D">Data!$F$75</definedName>
    <definedName name="Previous_LRN_Exists">LR_Application!$C$97</definedName>
    <definedName name="Previous_LRN_Exists_D">Data!$F$73</definedName>
    <definedName name="Previous_LRN_ID">LR_Application!$C$98</definedName>
    <definedName name="Previous_LRN_ID_D">Data!$F$74</definedName>
    <definedName name="_xlnm.Print_Area" localSheetId="0">LR_Application!$A$1:$F$113</definedName>
    <definedName name="_xlnm.Print_Area" localSheetId="1">SAAS_Review!$A$1:$F$32</definedName>
    <definedName name="Reason_Brand">LR_Application!$C$91</definedName>
    <definedName name="Reason_Brand_D">Data!$F$69</definedName>
    <definedName name="Reason_COD_BP">LR_Application!$C$89</definedName>
    <definedName name="Reason_COD_BP_D">Data!$F$67</definedName>
    <definedName name="Reason_COD_Govt">LR_Application!$C$86</definedName>
    <definedName name="Reason_COD_Govt_D">Data!$F$64</definedName>
    <definedName name="Reason_COO_BP">LR_Application!$C$88</definedName>
    <definedName name="Reason_COO_BP_D">Data!$F$66</definedName>
    <definedName name="Reason_COO_Govt">LR_Application!$C$85</definedName>
    <definedName name="Reason_COO_Govt_D">Data!$F$63</definedName>
    <definedName name="Reason_Internal">LR_Application!$C$92</definedName>
    <definedName name="Reason_Internal_D">Data!$F$70</definedName>
    <definedName name="Reason_Intl_Agency">LR_Application!$C$87</definedName>
    <definedName name="Reason_Intl_Agency_D">Data!$F$65</definedName>
    <definedName name="Reason_Other_Exists">LR_Application!$C$93</definedName>
    <definedName name="Reason_Other_Exists_D">Data!$F$71</definedName>
    <definedName name="Reason_Other_Text">LR_Application!$C$95</definedName>
    <definedName name="Reason_Other_Text_D">Data!$F$72</definedName>
    <definedName name="Reason_Trade_Assocn">LR_Application!$C$90</definedName>
    <definedName name="Reason_Trade_Assocn_D">Data!$F$68</definedName>
    <definedName name="SAAS_Appln_Fee_Confirmed_Date">SAAS_Review!$C$4</definedName>
    <definedName name="SAAS_Appln_Fee_Confirmed_Date_D">Data!$F$81</definedName>
    <definedName name="SAAS_Appln_Final_Decision">SAAS_Review!$C$13</definedName>
    <definedName name="SAAS_Appln_Final_Decision_D">Data!$F$87</definedName>
    <definedName name="SAAS_Appln_Final_Decision_Date">SAAS_Review!$C$14</definedName>
    <definedName name="SAAS_Appln_Final_Decision_Date_D">Data!$F$88</definedName>
    <definedName name="SAAS_Appln_Initial_Decision">SAAS_Review!$C$7</definedName>
    <definedName name="SAAS_Appln_Initial_Decision_D">Data!$F$84</definedName>
    <definedName name="SAAS_Appln_Initial_Decision_Date">SAAS_Review!$C$8</definedName>
    <definedName name="SAAS_Appln_Initial_Decision_Date_D">Data!$F$85</definedName>
    <definedName name="SAAS_Appln_Received_Date">SAAS_Review!$C$3</definedName>
    <definedName name="SAAS_Appln_Received_Date_D">Data!$F$80</definedName>
    <definedName name="SAAS_Appln_Review_Admin">SAAS_Review!$C$5</definedName>
    <definedName name="SAAS_Appln_Review_Admin_D">Data!$F$82</definedName>
    <definedName name="SAAS_Appln_Review_Final">SAAS_Review!$C$25</definedName>
    <definedName name="SAAS_Appln_Review_Final_D">Data!$F$99</definedName>
    <definedName name="SAAS_Appln_Review_Technical">SAAS_Review!$C$6</definedName>
    <definedName name="SAAS_Appln_Review_Technical_D">Data!$F$83</definedName>
    <definedName name="SAAS_Audit_Company_Four">SAAS_Review!$C$23</definedName>
    <definedName name="SAAS_Audit_Company_Four_D">Data!$F$97</definedName>
    <definedName name="SAAS_Audit_Company_One">SAAS_Review!$C$20</definedName>
    <definedName name="SAAS_Audit_Company_One_D">Data!$F$94</definedName>
    <definedName name="SAAS_Audit_Company_Three">SAAS_Review!$C$22</definedName>
    <definedName name="SAAS_Audit_Company_Three_D">Data!$F$96</definedName>
    <definedName name="SAAS_Audit_Company_Two">SAAS_Review!$C$21</definedName>
    <definedName name="SAAS_Audit_Company_Two_D">Data!$F$95</definedName>
    <definedName name="SAAS_Dashboard_Note">SAAS_Review!$C$29</definedName>
    <definedName name="SAAS_Dashboard_Note_D">Data!$F$101</definedName>
    <definedName name="SAAS_Database_Setup_Date">SAAS_Review!$C$18</definedName>
    <definedName name="SAAS_Database_Setup_Date_D">Data!$F$92</definedName>
    <definedName name="SAAS_Final_Appln_Additional">SAAS_Review!$C$27</definedName>
    <definedName name="SAAS_Final_Appln_Additional_D">Data!$F$100</definedName>
    <definedName name="SAAS_Initial_Appln_Additional">SAAS_Review!$C$10</definedName>
    <definedName name="SAAS_Initial_Appln_Additional_D">Data!$F$86</definedName>
    <definedName name="SAAS_Web_Setup_Date">SAAS_Review!$C$19</definedName>
    <definedName name="SAAS_Web_Setup_Date_D">Data!$F$93</definedName>
    <definedName name="Total_Emp_Agmts_Number">LR_Application!$C$78</definedName>
    <definedName name="Total_Emp_Agmts_Number_D">Data!$F$58</definedName>
    <definedName name="Total_Workers_Number">LR_Application!$C$79</definedName>
    <definedName name="Total_Workers_Number_D">Data!$F$59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23" i="1" l="1"/>
  <c r="C24" i="1"/>
  <c r="C25" i="1"/>
  <c r="C26" i="1"/>
  <c r="E101" i="4" l="1"/>
  <c r="F101" i="4"/>
  <c r="J101" i="4"/>
  <c r="J100" i="4"/>
  <c r="E100" i="4"/>
  <c r="F100" i="4"/>
  <c r="E98" i="4"/>
  <c r="F98" i="4"/>
  <c r="D309" i="3"/>
  <c r="E60" i="4" s="1"/>
  <c r="F60" i="4" s="1"/>
  <c r="D303" i="3"/>
  <c r="E61" i="4" s="1"/>
  <c r="F61" i="4" s="1"/>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E62" i="4"/>
  <c r="F62" i="4" s="1"/>
  <c r="J2" i="4"/>
  <c r="E91" i="4"/>
  <c r="F91" i="4" s="1"/>
  <c r="E89" i="4"/>
  <c r="F89" i="4" s="1"/>
  <c r="E81" i="4"/>
  <c r="F81" i="4" s="1"/>
  <c r="E99" i="4"/>
  <c r="F99" i="4" s="1"/>
  <c r="E97" i="4"/>
  <c r="F97" i="4" s="1"/>
  <c r="E96" i="4"/>
  <c r="F96" i="4" s="1"/>
  <c r="E95" i="4"/>
  <c r="F95" i="4" s="1"/>
  <c r="E94" i="4"/>
  <c r="F94" i="4" s="1"/>
  <c r="E93" i="4"/>
  <c r="F93" i="4" s="1"/>
  <c r="E90" i="4"/>
  <c r="F90" i="4" s="1"/>
  <c r="E92" i="4"/>
  <c r="F92" i="4" s="1"/>
  <c r="E79" i="4"/>
  <c r="F79" i="4" s="1"/>
  <c r="E88" i="4"/>
  <c r="F88" i="4"/>
  <c r="E87" i="4"/>
  <c r="F87" i="4"/>
  <c r="E86" i="4"/>
  <c r="F86" i="4"/>
  <c r="E85" i="4"/>
  <c r="F85" i="4" s="1"/>
  <c r="E84" i="4"/>
  <c r="F84" i="4"/>
  <c r="E83" i="4"/>
  <c r="F83" i="4"/>
  <c r="E82" i="4"/>
  <c r="F82" i="4"/>
  <c r="E80" i="4"/>
  <c r="F80" i="4" s="1"/>
  <c r="E59" i="4"/>
  <c r="F59" i="4" s="1"/>
  <c r="E58" i="4"/>
  <c r="F58" i="4" s="1"/>
  <c r="E68" i="4"/>
  <c r="F68" i="4" s="1"/>
  <c r="E72" i="4"/>
  <c r="E71" i="4"/>
  <c r="F71" i="4"/>
  <c r="E65" i="4"/>
  <c r="F65" i="4"/>
  <c r="E70" i="4"/>
  <c r="F70" i="4"/>
  <c r="E63" i="4"/>
  <c r="F63" i="4"/>
  <c r="E66" i="4"/>
  <c r="F66" i="4"/>
  <c r="E64" i="4"/>
  <c r="F64" i="4"/>
  <c r="E67" i="4"/>
  <c r="F67" i="4"/>
  <c r="E69" i="4"/>
  <c r="F69" i="4"/>
  <c r="E74" i="4"/>
  <c r="F74" i="4"/>
  <c r="E73" i="4"/>
  <c r="F73" i="4"/>
  <c r="E75" i="4"/>
  <c r="F75" i="4"/>
  <c r="E25" i="4"/>
  <c r="F25" i="4" s="1"/>
  <c r="E7" i="4"/>
  <c r="F7" i="4" s="1"/>
  <c r="E3" i="4"/>
  <c r="F3" i="4" s="1"/>
  <c r="E2" i="4"/>
  <c r="F2" i="4" s="1"/>
  <c r="E9" i="4"/>
  <c r="F9" i="4" s="1"/>
  <c r="E8" i="4"/>
  <c r="F8" i="4" s="1"/>
  <c r="E6" i="4"/>
  <c r="F6" i="4" s="1"/>
  <c r="E5" i="4"/>
  <c r="F5" i="4"/>
  <c r="E4" i="4"/>
  <c r="F4" i="4" s="1"/>
  <c r="E41" i="4"/>
  <c r="E43" i="4"/>
  <c r="F43" i="4" s="1"/>
  <c r="E37" i="4"/>
  <c r="F37" i="4" s="1"/>
  <c r="E36" i="4"/>
  <c r="E38" i="4"/>
  <c r="F38" i="4" s="1"/>
  <c r="E40" i="4"/>
  <c r="F40" i="4" s="1"/>
  <c r="E39" i="4"/>
  <c r="F39" i="4" s="1"/>
  <c r="E42" i="4"/>
  <c r="E45" i="4"/>
  <c r="F45" i="4" s="1"/>
  <c r="E44" i="4"/>
  <c r="F44" i="4" s="1"/>
  <c r="E17" i="4"/>
  <c r="F17" i="4" s="1"/>
  <c r="E18" i="4"/>
  <c r="F18" i="4" s="1"/>
  <c r="E16" i="4"/>
  <c r="F16" i="4" s="1"/>
  <c r="E15" i="4"/>
  <c r="F15" i="4" s="1"/>
  <c r="E19" i="4"/>
  <c r="F19" i="4" s="1"/>
  <c r="E34" i="4"/>
  <c r="F34" i="4"/>
  <c r="E32" i="4"/>
  <c r="F32" i="4"/>
  <c r="E31" i="4"/>
  <c r="F31" i="4"/>
  <c r="E33" i="4"/>
  <c r="F33" i="4"/>
  <c r="E20" i="4"/>
  <c r="F20" i="4"/>
  <c r="E48" i="4"/>
  <c r="E46" i="4"/>
  <c r="F46" i="4" s="1"/>
  <c r="E49" i="4"/>
  <c r="F49" i="4" s="1"/>
  <c r="E47" i="4"/>
  <c r="F47" i="4" s="1"/>
  <c r="E50" i="4"/>
  <c r="F50" i="4"/>
  <c r="E51" i="4"/>
  <c r="F51" i="4"/>
  <c r="E12" i="4"/>
  <c r="F12" i="4" s="1"/>
  <c r="E13" i="4"/>
  <c r="F13" i="4" s="1"/>
  <c r="E11" i="4"/>
  <c r="F11" i="4" s="1"/>
  <c r="E10" i="4"/>
  <c r="F10" i="4" s="1"/>
  <c r="E14" i="4"/>
  <c r="F14" i="4" s="1"/>
  <c r="E54" i="4"/>
  <c r="F54" i="4" s="1"/>
  <c r="E52" i="4"/>
  <c r="F52" i="4" s="1"/>
  <c r="E55" i="4"/>
  <c r="F55" i="4" s="1"/>
  <c r="E53" i="4"/>
  <c r="E56" i="4"/>
  <c r="F56" i="4"/>
  <c r="E57" i="4"/>
  <c r="F57" i="4"/>
  <c r="E27" i="4"/>
  <c r="F27" i="4"/>
  <c r="E28" i="4"/>
  <c r="F28" i="4"/>
  <c r="E29" i="4"/>
  <c r="F29" i="4"/>
  <c r="E30" i="4"/>
  <c r="F30" i="4"/>
  <c r="E35" i="4"/>
  <c r="F35" i="4"/>
  <c r="E26" i="4"/>
  <c r="F26" i="4"/>
  <c r="E77" i="4"/>
  <c r="F77" i="4"/>
  <c r="E76" i="4"/>
  <c r="F76" i="4"/>
  <c r="E78" i="4"/>
  <c r="F78" i="4"/>
  <c r="E24" i="4"/>
  <c r="E22" i="4"/>
  <c r="F22" i="4" s="1"/>
  <c r="E23" i="4"/>
  <c r="F23" i="4" s="1"/>
  <c r="E21" i="4"/>
  <c r="F21" i="4" s="1"/>
  <c r="F48" i="4"/>
  <c r="F41" i="4"/>
  <c r="F24" i="4"/>
  <c r="F42" i="4"/>
  <c r="F36" i="4"/>
  <c r="F53" i="4"/>
  <c r="F72" i="4"/>
</calcChain>
</file>

<file path=xl/comments1.xml><?xml version="1.0" encoding="utf-8"?>
<comments xmlns="http://schemas.openxmlformats.org/spreadsheetml/2006/main">
  <authors>
    <author>John W. Brookes</author>
    <author>Matthew Applebaum</author>
  </authors>
  <commentList>
    <comment ref="B7" authorId="0" shapeId="0">
      <text>
        <r>
          <rPr>
            <sz val="9"/>
            <color indexed="81"/>
            <rFont val="Tahoma"/>
            <family val="2"/>
          </rPr>
          <t>Legal Name</t>
        </r>
      </text>
    </comment>
    <comment ref="B8" authorId="0" shapeId="0">
      <text>
        <r>
          <rPr>
            <sz val="9"/>
            <color indexed="81"/>
            <rFont val="Tahoma"/>
            <family val="2"/>
          </rPr>
          <t>Other name if applicable – for example ‘doing business as’ or ‘brand name’</t>
        </r>
      </text>
    </comment>
    <comment ref="B9" authorId="0" shapeId="0">
      <text>
        <r>
          <rPr>
            <sz val="9"/>
            <color indexed="81"/>
            <rFont val="Tahoma"/>
            <family val="2"/>
          </rPr>
          <t>Main Office</t>
        </r>
      </text>
    </comment>
    <comment ref="B10" authorId="0" shapeId="0">
      <text>
        <r>
          <rPr>
            <sz val="9"/>
            <color indexed="81"/>
            <rFont val="Tahoma"/>
            <family val="2"/>
          </rPr>
          <t>If Needed</t>
        </r>
      </text>
    </comment>
    <comment ref="B12" authorId="0" shapeId="0">
      <text>
        <r>
          <rPr>
            <sz val="9"/>
            <color indexed="81"/>
            <rFont val="Tahoma"/>
            <family val="2"/>
          </rPr>
          <t>If Needed</t>
        </r>
      </text>
    </comment>
    <comment ref="B19" authorId="0" shapeId="0">
      <text>
        <r>
          <rPr>
            <sz val="9"/>
            <color indexed="81"/>
            <rFont val="Tahoma"/>
            <family val="2"/>
          </rPr>
          <t>Reliable voice contact address e.g. Telephone, Skype, Whatsapp, Viber</t>
        </r>
      </text>
    </comment>
    <comment ref="B22" authorId="0" shapeId="0">
      <text>
        <r>
          <rPr>
            <sz val="9"/>
            <color indexed="81"/>
            <rFont val="Tahoma"/>
            <family val="2"/>
          </rPr>
          <t>Please Overwrite if different to contact information provided above</t>
        </r>
      </text>
    </comment>
    <comment ref="B23" authorId="0" shapeId="0">
      <text>
        <r>
          <rPr>
            <sz val="9"/>
            <color indexed="81"/>
            <rFont val="Tahoma"/>
            <family val="2"/>
          </rPr>
          <t>Please Overwrite if different to contact information provided above</t>
        </r>
      </text>
    </comment>
    <comment ref="B24" authorId="0" shapeId="0">
      <text>
        <r>
          <rPr>
            <sz val="9"/>
            <color indexed="81"/>
            <rFont val="Tahoma"/>
            <family val="2"/>
          </rPr>
          <t>Please Overwrite if different to contact information provided above</t>
        </r>
      </text>
    </comment>
    <comment ref="B25" authorId="0" shapeId="0">
      <text>
        <r>
          <rPr>
            <sz val="9"/>
            <color indexed="81"/>
            <rFont val="Tahoma"/>
            <family val="2"/>
          </rPr>
          <t>Reliable voice contact address e.g. Telephone, Skype, Whatsapp, Viber
Please Overwrite if different to contact information provided above.</t>
        </r>
      </text>
    </comment>
    <comment ref="B26" authorId="0" shapeId="0">
      <text>
        <r>
          <rPr>
            <sz val="9"/>
            <color indexed="81"/>
            <rFont val="Tahoma"/>
            <family val="2"/>
          </rPr>
          <t>Please Overwrite if different to contact information provided above</t>
        </r>
      </text>
    </comment>
    <comment ref="B28" authorId="0" shapeId="0">
      <text>
        <r>
          <rPr>
            <sz val="9"/>
            <color indexed="81"/>
            <rFont val="Tahoma"/>
            <family val="2"/>
          </rPr>
          <t>Include all full time, part-time, and contracted personnel</t>
        </r>
      </text>
    </comment>
    <comment ref="B32" authorId="0" shapeId="0">
      <text>
        <r>
          <rPr>
            <sz val="9"/>
            <color indexed="81"/>
            <rFont val="Tahoma"/>
            <family val="2"/>
          </rPr>
          <t>Please list all locations -separated by comas (e.g London, Paris, Shanghai ….)</t>
        </r>
      </text>
    </comment>
    <comment ref="B33" authorId="0" shapeId="0">
      <text>
        <r>
          <rPr>
            <sz val="9"/>
            <color indexed="81"/>
            <rFont val="Tahoma"/>
            <family val="2"/>
          </rPr>
          <t>Include all full time, part-time, and contracted personnel</t>
        </r>
      </text>
    </comment>
    <comment ref="B35" authorId="0" shapeId="0">
      <text>
        <r>
          <rPr>
            <sz val="9"/>
            <color indexed="81"/>
            <rFont val="Tahoma"/>
            <family val="2"/>
          </rPr>
          <t>URL Address</t>
        </r>
      </text>
    </comment>
    <comment ref="B37" authorId="0" shapeId="0">
      <text>
        <r>
          <rPr>
            <sz val="9"/>
            <color indexed="81"/>
            <rFont val="Tahoma"/>
            <family val="2"/>
          </rPr>
          <t>Please provide any additional information about your organization that may help us to communicate with you.</t>
        </r>
      </text>
    </comment>
    <comment ref="B40" authorId="0" shapeId="0">
      <text>
        <r>
          <rPr>
            <sz val="9"/>
            <color indexed="81"/>
            <rFont val="Tahoma"/>
            <family val="2"/>
          </rPr>
          <t>Year Program Started</t>
        </r>
      </text>
    </comment>
    <comment ref="B41" authorId="0" shapeId="0">
      <text>
        <r>
          <rPr>
            <sz val="9"/>
            <color indexed="81"/>
            <rFont val="Tahoma"/>
            <family val="2"/>
          </rPr>
          <t>Month Program Started</t>
        </r>
      </text>
    </comment>
    <comment ref="B42" authorId="0" shapeId="0">
      <text>
        <r>
          <rPr>
            <sz val="9"/>
            <color indexed="81"/>
            <rFont val="Tahoma"/>
            <family val="2"/>
          </rPr>
          <t>Year Self-Assessment &amp; Program Successfully Completed</t>
        </r>
      </text>
    </comment>
    <comment ref="B43" authorId="0" shapeId="0">
      <text>
        <r>
          <rPr>
            <sz val="9"/>
            <color indexed="81"/>
            <rFont val="Tahoma"/>
            <family val="2"/>
          </rPr>
          <t>Month Self-Assessment &amp; Program Successfully Completed</t>
        </r>
      </text>
    </comment>
    <comment ref="B47" authorId="0" shapeId="0">
      <text>
        <r>
          <rPr>
            <sz val="9"/>
            <color indexed="81"/>
            <rFont val="Tahoma"/>
            <family val="2"/>
          </rPr>
          <t>Reliable voice contact address e.g. Telephone, Skype, Whatsapp, Viber</t>
        </r>
      </text>
    </comment>
    <comment ref="B49" authorId="0" shapeId="0">
      <text>
        <r>
          <rPr>
            <sz val="9"/>
            <color indexed="81"/>
            <rFont val="Tahoma"/>
            <family val="2"/>
          </rPr>
          <t>Please provide any additional information about your IRIS capacity-building program that may help us to understand your organization’s current preparedness.)</t>
        </r>
      </text>
    </comment>
    <comment ref="B52" authorId="0" shapeId="0">
      <text>
        <r>
          <rPr>
            <sz val="9"/>
            <color indexed="81"/>
            <rFont val="Tahoma"/>
            <family val="2"/>
          </rPr>
          <t>If more than one license, please enter ‘primary’ license information and use ‘Additional Information’ section, below, to provide further details.</t>
        </r>
      </text>
    </comment>
    <comment ref="B53" authorId="0" shapeId="0">
      <text>
        <r>
          <rPr>
            <sz val="9"/>
            <color indexed="81"/>
            <rFont val="Tahoma"/>
            <family val="2"/>
          </rPr>
          <t>Please enter US date format:
'MM/DD/YYYY'</t>
        </r>
      </text>
    </comment>
    <comment ref="B54" authorId="0" shapeId="0">
      <text>
        <r>
          <rPr>
            <sz val="9"/>
            <color indexed="81"/>
            <rFont val="Tahoma"/>
            <family val="2"/>
          </rPr>
          <t>Please enter US date format:
'MM/DD/YYYY'</t>
        </r>
      </text>
    </comment>
    <comment ref="B55" authorId="0" shapeId="0">
      <text>
        <r>
          <rPr>
            <sz val="9"/>
            <color indexed="81"/>
            <rFont val="Tahoma"/>
            <family val="2"/>
          </rPr>
          <t>Name of Licensing Authority</t>
        </r>
      </text>
    </comment>
    <comment ref="B57" authorId="0" shapeId="0">
      <text>
        <r>
          <rPr>
            <sz val="9"/>
            <color indexed="81"/>
            <rFont val="Tahoma"/>
            <family val="2"/>
          </rPr>
          <t>URL Address</t>
        </r>
      </text>
    </comment>
    <comment ref="B59" authorId="0" shapeId="0">
      <text>
        <r>
          <rPr>
            <sz val="9"/>
            <color indexed="81"/>
            <rFont val="Tahoma"/>
            <family val="2"/>
          </rPr>
          <t>PDF or jpg file format accepted</t>
        </r>
      </text>
    </comment>
    <comment ref="B60" authorId="0" shapeId="0">
      <text>
        <r>
          <rPr>
            <sz val="9"/>
            <color indexed="81"/>
            <rFont val="Tahoma"/>
            <family val="2"/>
          </rPr>
          <t>e.g. Website URL of licensing authority’s licensed Recruitment Agency list. Note: If no website, please use ‘Additional Operational Information’ section, below to advise how authenticity of license(s) provided may be verified.</t>
        </r>
      </text>
    </comment>
    <comment ref="B65" authorId="0" shapeId="0">
      <text>
        <r>
          <rPr>
            <sz val="9"/>
            <color indexed="81"/>
            <rFont val="Tahoma"/>
            <family val="2"/>
          </rPr>
          <t>Total Number of Countries from which workers are recruited</t>
        </r>
      </text>
    </comment>
    <comment ref="B66" authorId="0" shapeId="0">
      <text>
        <r>
          <rPr>
            <sz val="9"/>
            <color indexed="81"/>
            <rFont val="Tahoma"/>
            <family val="2"/>
          </rPr>
          <t>List Top 5 Countries - by numbers of workers - from which workers are recruited. (Please list up to 5)</t>
        </r>
      </text>
    </comment>
    <comment ref="B71" authorId="0" shapeId="0">
      <text>
        <r>
          <rPr>
            <sz val="9"/>
            <color indexed="81"/>
            <rFont val="Tahoma"/>
            <family val="2"/>
          </rPr>
          <t>Total Number of Countries to which workers are deployed</t>
        </r>
      </text>
    </comment>
    <comment ref="B72" authorId="0" shapeId="0">
      <text>
        <r>
          <rPr>
            <sz val="9"/>
            <color indexed="81"/>
            <rFont val="Tahoma"/>
            <family val="2"/>
          </rPr>
          <t>List Top 5 Countries - by numbers of workers - to which workers are deployed. (Please list up to 5)</t>
        </r>
      </text>
    </comment>
    <comment ref="B78" authorId="0" shapeId="0">
      <text>
        <r>
          <rPr>
            <sz val="9"/>
            <color indexed="81"/>
            <rFont val="Tahoma"/>
            <family val="2"/>
          </rPr>
          <t>Maximum number at any one time during the last 12 months? Best estimate if precise number unavailable.</t>
        </r>
      </text>
    </comment>
    <comment ref="B79" authorId="0" shapeId="0">
      <text>
        <r>
          <rPr>
            <sz val="9"/>
            <color indexed="81"/>
            <rFont val="Tahoma"/>
            <family val="2"/>
          </rPr>
          <t>Maximum number at any one time during the last 12 months. Best estimate if precise number unavailable.</t>
        </r>
      </text>
    </comment>
    <comment ref="B81" authorId="0" shapeId="0">
      <text>
        <r>
          <rPr>
            <sz val="9"/>
            <color indexed="81"/>
            <rFont val="Tahoma"/>
            <family val="2"/>
          </rPr>
          <t>Please provide any additional information that may help us to better understand your organization’s past, current, or future operations.</t>
        </r>
      </text>
    </comment>
    <comment ref="B85" authorId="0" shapeId="0">
      <text>
        <r>
          <rPr>
            <sz val="9"/>
            <color indexed="81"/>
            <rFont val="Tahoma"/>
            <family val="2"/>
          </rPr>
          <t>If applicable, please answer 'Yes'.</t>
        </r>
      </text>
    </comment>
    <comment ref="B86" authorId="0" shapeId="0">
      <text>
        <r>
          <rPr>
            <sz val="9"/>
            <color indexed="81"/>
            <rFont val="Tahoma"/>
            <family val="2"/>
          </rPr>
          <t>If applicable, please answer 'Yes'.</t>
        </r>
      </text>
    </comment>
    <comment ref="B87" authorId="0" shapeId="0">
      <text>
        <r>
          <rPr>
            <sz val="9"/>
            <color indexed="81"/>
            <rFont val="Tahoma"/>
            <family val="2"/>
          </rPr>
          <t>If applicable, please answer 'Yes'.</t>
        </r>
      </text>
    </comment>
    <comment ref="B88" authorId="0" shapeId="0">
      <text>
        <r>
          <rPr>
            <sz val="9"/>
            <color indexed="81"/>
            <rFont val="Tahoma"/>
            <family val="2"/>
          </rPr>
          <t>If applicable, please answer 'Yes'.</t>
        </r>
      </text>
    </comment>
    <comment ref="B89" authorId="0" shapeId="0">
      <text>
        <r>
          <rPr>
            <sz val="9"/>
            <color indexed="81"/>
            <rFont val="Tahoma"/>
            <family val="2"/>
          </rPr>
          <t>If applicable, please answer 'Yes'.</t>
        </r>
      </text>
    </comment>
    <comment ref="B90" authorId="0" shapeId="0">
      <text>
        <r>
          <rPr>
            <sz val="9"/>
            <color indexed="81"/>
            <rFont val="Tahoma"/>
            <family val="2"/>
          </rPr>
          <t>If applicable, please answer 'Yes'.</t>
        </r>
      </text>
    </comment>
    <comment ref="B91" authorId="0" shapeId="0">
      <text>
        <r>
          <rPr>
            <sz val="9"/>
            <color indexed="81"/>
            <rFont val="Tahoma"/>
            <family val="2"/>
          </rPr>
          <t>If applicable, please answer 'Yes'.</t>
        </r>
      </text>
    </comment>
    <comment ref="B92" authorId="0" shapeId="0">
      <text>
        <r>
          <rPr>
            <sz val="9"/>
            <color indexed="81"/>
            <rFont val="Tahoma"/>
            <family val="2"/>
          </rPr>
          <t>If applicable, please answer 'Yes'.</t>
        </r>
      </text>
    </comment>
    <comment ref="B93" authorId="0" shapeId="0">
      <text>
        <r>
          <rPr>
            <sz val="9"/>
            <color indexed="81"/>
            <rFont val="Tahoma"/>
            <family val="2"/>
          </rPr>
          <t>If applicable, please answer 'Yes'.</t>
        </r>
      </text>
    </comment>
    <comment ref="B102" authorId="0" shapeId="0">
      <text>
        <r>
          <rPr>
            <sz val="9"/>
            <color indexed="81"/>
            <rFont val="Tahoma"/>
            <family val="2"/>
          </rPr>
          <t xml:space="preserve">After submitting this application you should receive an email from 'billing@sai-intl.org' advising how to submit your payment. This application cannot be processed until payment has been received and cleared. </t>
        </r>
      </text>
    </comment>
    <comment ref="B109" authorId="0" shapeId="0">
      <text>
        <r>
          <rPr>
            <sz val="9"/>
            <color indexed="81"/>
            <rFont val="Tahoma"/>
            <family val="2"/>
          </rPr>
          <t>Labour Recruiter Legal Name</t>
        </r>
      </text>
    </comment>
    <comment ref="B110" authorId="1" shapeId="0">
      <text>
        <r>
          <rPr>
            <sz val="9"/>
            <color indexed="81"/>
            <rFont val="Tahoma"/>
            <family val="2"/>
          </rPr>
          <t>Please enter US date format:
'MM/DD/YYYY'</t>
        </r>
      </text>
    </comment>
  </commentList>
</comments>
</file>

<file path=xl/comments2.xml><?xml version="1.0" encoding="utf-8"?>
<comments xmlns="http://schemas.openxmlformats.org/spreadsheetml/2006/main">
  <authors>
    <author>John W. Brookes</author>
  </authors>
  <commentList>
    <comment ref="B10" authorId="0" shapeId="0">
      <text>
        <r>
          <rPr>
            <sz val="9"/>
            <color indexed="81"/>
            <rFont val="Tahoma"/>
            <family val="2"/>
          </rPr>
          <t>Please use this section to record internal SAAS information and to log notes regarding communications - particularly if application initially  ‘rejected’ or deferred’</t>
        </r>
      </text>
    </comment>
    <comment ref="B13" authorId="0" shapeId="0">
      <text>
        <r>
          <rPr>
            <sz val="9"/>
            <color indexed="81"/>
            <rFont val="Tahoma"/>
            <family val="2"/>
          </rPr>
          <t>May be used to record 'real-time' (Intermediate) decision in advance of 'Final' decision.</t>
        </r>
      </text>
    </comment>
    <comment ref="B14" authorId="0" shapeId="0">
      <text>
        <r>
          <rPr>
            <sz val="9"/>
            <color indexed="81"/>
            <rFont val="Tahoma"/>
            <family val="2"/>
          </rPr>
          <t>May be used to record 'real-time' (Intermediate) decision date in advance of 'Final' decision.</t>
        </r>
      </text>
    </comment>
    <comment ref="B15" authorId="0" shapeId="0">
      <text>
        <r>
          <rPr>
            <sz val="9"/>
            <color indexed="81"/>
            <rFont val="Tahoma"/>
            <family val="2"/>
          </rPr>
          <t>License mandatory, ISO Cert only where claimed.</t>
        </r>
      </text>
    </comment>
    <comment ref="B16" authorId="0" shapeId="0">
      <text>
        <r>
          <rPr>
            <sz val="9"/>
            <color indexed="81"/>
            <rFont val="Tahoma"/>
            <family val="2"/>
          </rPr>
          <t>Sequential Incorporating Date 
LRN + 
NNNN +
YY (Year) +
MM (Month) +
e.g. 12th (overall) authorized applicant accepted in Sept 2021 would be:
LRN00122109</t>
        </r>
      </text>
    </comment>
    <comment ref="B27" authorId="0" shapeId="0">
      <text>
        <r>
          <rPr>
            <sz val="9"/>
            <color indexed="81"/>
            <rFont val="Tahoma"/>
            <family val="2"/>
          </rPr>
          <t>Please use this section to record internal SAAS 'transaction' information and to log notes regarding communications - particular actions following initial decision ‘rejected’ or deferred’</t>
        </r>
      </text>
    </comment>
    <comment ref="B29" authorId="0" shapeId="0">
      <text>
        <r>
          <rPr>
            <sz val="9"/>
            <color indexed="81"/>
            <rFont val="Tahoma"/>
            <family val="2"/>
          </rPr>
          <t>Please use this section to record internal SAAS information and to log notes regarding communications - particular actions following initial decision ‘rejected’ or deferred’</t>
        </r>
      </text>
    </comment>
  </commentList>
</comments>
</file>

<file path=xl/comments3.xml><?xml version="1.0" encoding="utf-8"?>
<comments xmlns="http://schemas.openxmlformats.org/spreadsheetml/2006/main">
  <authors>
    <author>John W. Brookes</author>
  </authors>
  <commentList>
    <comment ref="J1" authorId="0" shapeId="0">
      <text>
        <r>
          <rPr>
            <sz val="9"/>
            <color indexed="81"/>
            <rFont val="Tahoma"/>
            <family val="2"/>
          </rPr>
          <t>Transactional / Profile</t>
        </r>
      </text>
    </comment>
  </commentList>
</comments>
</file>

<file path=xl/sharedStrings.xml><?xml version="1.0" encoding="utf-8"?>
<sst xmlns="http://schemas.openxmlformats.org/spreadsheetml/2006/main" count="1182" uniqueCount="693">
  <si>
    <t>Administrative Actions processed by:</t>
  </si>
  <si>
    <t>Technical Actions processed by:</t>
  </si>
  <si>
    <t>Address City:</t>
  </si>
  <si>
    <t>Contact First Name:</t>
  </si>
  <si>
    <t>Contact Last Name:</t>
  </si>
  <si>
    <t>Contact Email:</t>
  </si>
  <si>
    <t>Additional Offices: (Y/N)</t>
  </si>
  <si>
    <t>Government Agency (Country of Origin)</t>
  </si>
  <si>
    <t>Government Agency (Country of Destination)</t>
  </si>
  <si>
    <t>International Agency</t>
  </si>
  <si>
    <t>Employer/Business Partner (Country of Destination)</t>
  </si>
  <si>
    <t>Business Partner (Country of Origin)</t>
  </si>
  <si>
    <t>Trade Association or Similar</t>
  </si>
  <si>
    <t>Brand/Retailer</t>
  </si>
  <si>
    <t>Positioning Labour Recruiter for Anticipated Future  Market Opportunities</t>
  </si>
  <si>
    <t>If ‘yes’, what was your previous Labour Recruiter (LRN) Number?:</t>
  </si>
  <si>
    <t>Name:</t>
  </si>
  <si>
    <t>Position/Job Title:</t>
  </si>
  <si>
    <t>Address Street:</t>
  </si>
  <si>
    <t>Company Name:</t>
  </si>
  <si>
    <t>If Yes, Total Number of Labour Recruiter Personnel at Additional Offices:</t>
  </si>
  <si>
    <t xml:space="preserve">Licensing Authority: </t>
  </si>
  <si>
    <t>Licensing Authority Web Site:</t>
  </si>
  <si>
    <t>Other</t>
  </si>
  <si>
    <t>For and on behalf of:</t>
  </si>
  <si>
    <t>1. APPLICANT LABOUR RECRUITER - CONTACT AND BASIC INFORMATION</t>
  </si>
  <si>
    <t>3. CURRENT OPERATIONAL PROFILE (PRELIMINARY INFORMATION)</t>
  </si>
  <si>
    <t>4. APPLICATION FEE</t>
  </si>
  <si>
    <t xml:space="preserve">IRIS Certification – Initial Application for Recruiters </t>
  </si>
  <si>
    <t>LR_Name</t>
  </si>
  <si>
    <t>LR_City</t>
  </si>
  <si>
    <t>Other Company/Business Name:</t>
  </si>
  <si>
    <t>LR_Other_Name</t>
  </si>
  <si>
    <t>LR_Address_1</t>
  </si>
  <si>
    <t>LR_Address_2</t>
  </si>
  <si>
    <t>LR_Region</t>
  </si>
  <si>
    <t>LR_Country</t>
  </si>
  <si>
    <t>Contact_First_Name</t>
  </si>
  <si>
    <t>Contact_Last_Name</t>
  </si>
  <si>
    <t>Contact_Position</t>
  </si>
  <si>
    <t>Contact Position/Job Title:</t>
  </si>
  <si>
    <t>Contact_email</t>
  </si>
  <si>
    <t>IRIS_Rep_First_Name</t>
  </si>
  <si>
    <t>IRIS_Rep_Last_Name</t>
  </si>
  <si>
    <t>IRIS_Rep_Position</t>
  </si>
  <si>
    <t>IRIS_Rep_email</t>
  </si>
  <si>
    <t>If Yes, Number of Additional Offices:</t>
  </si>
  <si>
    <t>HO_Total_Personnel</t>
  </si>
  <si>
    <t>LR_Website</t>
  </si>
  <si>
    <t>IRIS_Rep_Phone</t>
  </si>
  <si>
    <t>Basic_Info_Additional_Text</t>
  </si>
  <si>
    <t>Capacity_Bldg_Additional_Text</t>
  </si>
  <si>
    <t>License_Web_Site</t>
  </si>
  <si>
    <t>License_Start_Date</t>
  </si>
  <si>
    <t>License_End_Date</t>
  </si>
  <si>
    <t>License_Authority</t>
  </si>
  <si>
    <t>License_Country</t>
  </si>
  <si>
    <t>License_Attached_Confirm</t>
  </si>
  <si>
    <t>License_Verification_Info</t>
  </si>
  <si>
    <t>COO_One</t>
  </si>
  <si>
    <t>COO_Two</t>
  </si>
  <si>
    <t>COO_Three</t>
  </si>
  <si>
    <t>COO_Four</t>
  </si>
  <si>
    <t>COO_Five</t>
  </si>
  <si>
    <t>COD_One</t>
  </si>
  <si>
    <t>COD_Two</t>
  </si>
  <si>
    <t>COD_Three</t>
  </si>
  <si>
    <t>COD_Four</t>
  </si>
  <si>
    <t>COD_Five</t>
  </si>
  <si>
    <t>Total_Workers_Number</t>
  </si>
  <si>
    <t>Reason_COO_Govt</t>
  </si>
  <si>
    <t>Reason_COD_Govt</t>
  </si>
  <si>
    <t>Reason_Intl_Agency</t>
  </si>
  <si>
    <t>Reason_COO_BP</t>
  </si>
  <si>
    <t>Reason_COD_BP</t>
  </si>
  <si>
    <t>Reason_Trade_Assocn</t>
  </si>
  <si>
    <t>Reason_Brand</t>
  </si>
  <si>
    <t>Reason_Internal</t>
  </si>
  <si>
    <t>Reason_Other_Exists</t>
  </si>
  <si>
    <t>Reason_Other_Text</t>
  </si>
  <si>
    <t>Previous_LRN_Exists</t>
  </si>
  <si>
    <t>Previous_LRN_ID</t>
  </si>
  <si>
    <t>License_ID</t>
  </si>
  <si>
    <t>Operations_Additional_Text</t>
  </si>
  <si>
    <t>Payment_Method</t>
  </si>
  <si>
    <t>Authorization_Name</t>
  </si>
  <si>
    <t>Authorization_Title</t>
  </si>
  <si>
    <t>Authorization_LR_Company</t>
  </si>
  <si>
    <t>Authorization_Date</t>
  </si>
  <si>
    <t>Addl_Offices_Exist</t>
  </si>
  <si>
    <t>Addl_Offices_Number</t>
  </si>
  <si>
    <t>Addl_Offices_Locations</t>
  </si>
  <si>
    <t>Addl_Offices_Total_Personnel</t>
  </si>
  <si>
    <t>Contact_Phone</t>
  </si>
  <si>
    <t>0-999</t>
  </si>
  <si>
    <t>1000-5999</t>
  </si>
  <si>
    <t>Afghanistan</t>
  </si>
  <si>
    <t>Albania</t>
  </si>
  <si>
    <t>Algeria</t>
  </si>
  <si>
    <t>Andorra</t>
  </si>
  <si>
    <t>Angola</t>
  </si>
  <si>
    <t>Antigua and Barbuda</t>
  </si>
  <si>
    <t>Argentina</t>
  </si>
  <si>
    <t>Armenia</t>
  </si>
  <si>
    <t>Australia</t>
  </si>
  <si>
    <t>Austria</t>
  </si>
  <si>
    <t>Azerbaijan</t>
  </si>
  <si>
    <t>The 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</si>
  <si>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</si>
  <si>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</si>
  <si>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</si>
  <si>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</si>
  <si>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</si>
  <si>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</si>
  <si>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</si>
  <si>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</si>
  <si>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</si>
  <si>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</si>
  <si>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</si>
  <si>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</si>
  <si>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</si>
  <si>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</si>
  <si>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</si>
  <si>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</si>
  <si>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</si>
  <si>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</si>
  <si>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</si>
  <si>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</si>
  <si>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</si>
  <si>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</si>
  <si>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</si>
  <si>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</si>
  <si>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</si>
  <si>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</si>
  <si>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Congo, Republic of the</t>
  </si>
  <si>
    <t>Congo, Democratic Republic of the</t>
  </si>
  <si>
    <t>Costa Rica</t>
  </si>
  <si>
    <t>Cote d'Ivoire</t>
  </si>
  <si>
    <t>Croatia</t>
  </si>
  <si>
    <t>Cuba</t>
  </si>
  <si>
    <t>Cyprus</t>
  </si>
  <si>
    <t>Czech Republic</t>
  </si>
  <si>
    <t>Denmark</t>
  </si>
  <si>
    <t>Djibouti</t>
  </si>
  <si>
    <t>Dominica</t>
  </si>
  <si>
    <t>Dominican Republic</t>
  </si>
  <si>
    <t>East Timor (Timor-Leste)</t>
  </si>
  <si>
    <t>Ecuador</t>
  </si>
  <si>
    <t>Egypt</t>
  </si>
  <si>
    <t>El Salvador</t>
  </si>
  <si>
    <t>Equatorial Guinea</t>
  </si>
  <si>
    <t>Eritrea</t>
  </si>
  <si>
    <t>Estonia</t>
  </si>
  <si>
    <t>Ethiopia</t>
  </si>
  <si>
    <t>Fiji</t>
  </si>
  <si>
    <t>Finland</t>
  </si>
  <si>
    <t>France</t>
  </si>
  <si>
    <t>Gabon</t>
  </si>
  <si>
    <t>The 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</si>
  <si>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</si>
  <si>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</si>
  <si>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</si>
  <si>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</si>
  <si>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</si>
  <si>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</si>
  <si>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</si>
  <si>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</si>
  <si>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</si>
  <si>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</si>
  <si>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</si>
  <si>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</si>
  <si>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</si>
  <si>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</si>
  <si>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</si>
  <si>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</si>
  <si>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</si>
  <si>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</si>
  <si>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</si>
  <si>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</si>
  <si>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</si>
  <si>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</si>
  <si>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</si>
  <si>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</si>
  <si>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</si>
  <si>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</si>
  <si>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</si>
  <si>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</si>
  <si>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</si>
  <si>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</si>
  <si>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</si>
  <si>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</si>
  <si>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</si>
  <si>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</si>
  <si>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</si>
  <si>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</si>
  <si>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</si>
  <si>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</si>
  <si>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</si>
  <si>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</si>
  <si>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</si>
  <si>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</si>
  <si>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</si>
  <si>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</si>
  <si>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</si>
  <si>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</si>
  <si>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</si>
  <si>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</si>
  <si>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</si>
  <si>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</si>
  <si>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</si>
  <si>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 Federated States of</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</si>
  <si>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</si>
  <si>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</si>
  <si>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</si>
  <si>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</si>
  <si>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</si>
  <si>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</si>
  <si>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</si>
  <si>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</si>
  <si>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</si>
  <si>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</si>
  <si>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</si>
  <si>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</si>
  <si>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</si>
  <si>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</si>
  <si>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</si>
  <si>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</si>
  <si>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</si>
  <si>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</si>
  <si>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</si>
  <si>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</si>
  <si>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</si>
  <si>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</si>
  <si>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</si>
  <si>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</si>
  <si>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</si>
  <si>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</si>
  <si>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</si>
  <si>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</si>
  <si>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</si>
  <si>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</si>
  <si>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</si>
  <si>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</si>
  <si>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</si>
  <si>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</si>
  <si>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</si>
  <si>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</si>
  <si>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</si>
  <si>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</si>
  <si>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</si>
  <si>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</si>
  <si>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</si>
  <si>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</si>
  <si>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</si>
  <si>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</si>
  <si>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</si>
  <si>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</si>
  <si>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</si>
  <si>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</si>
  <si>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</si>
  <si>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</si>
  <si>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</si>
  <si>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</si>
  <si>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</si>
  <si>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</si>
  <si>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</si>
  <si>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</si>
  <si>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</si>
  <si>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</si>
  <si>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</si>
  <si>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</si>
  <si>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</si>
  <si>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</si>
  <si>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</si>
  <si>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</si>
  <si>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</si>
  <si>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</si>
  <si>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</si>
  <si>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</si>
  <si>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</si>
  <si>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</si>
  <si>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</si>
  <si>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</si>
  <si>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</si>
  <si>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</si>
  <si>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</si>
  <si>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Vatican City (Holy See)</t>
  </si>
  <si>
    <t>Venezuela</t>
  </si>
  <si>
    <t>Vietnam</t>
  </si>
  <si>
    <t>Yemen</t>
  </si>
  <si>
    <t>Zambia</t>
  </si>
  <si>
    <t>Zimbabwe</t>
  </si>
  <si>
    <t>=/&gt; 6000)</t>
  </si>
  <si>
    <t>Labor Recruiter Business License Number/Reference:</t>
  </si>
  <si>
    <t xml:space="preserve">Countries of Origin - Total Number of Countries: </t>
  </si>
  <si>
    <t>Countries of Destination - Total Number of Countries:</t>
  </si>
  <si>
    <t>Top Destination #1:</t>
  </si>
  <si>
    <t>Top Destination #2:</t>
  </si>
  <si>
    <t>Top Destination #3:</t>
  </si>
  <si>
    <t>Top Destination #4:</t>
  </si>
  <si>
    <t>Top Destination #5:</t>
  </si>
  <si>
    <t>Top Source #1:</t>
  </si>
  <si>
    <t>Top Source #2:</t>
  </si>
  <si>
    <t>Top Source #3:</t>
  </si>
  <si>
    <t>Top Source #4:</t>
  </si>
  <si>
    <t>Top Source #5:</t>
  </si>
  <si>
    <t>Total Number of Workers Deployed:</t>
  </si>
  <si>
    <t>Capacity_Bldg_Start_Year</t>
  </si>
  <si>
    <t>Capacity_Bldg_Start_Month</t>
  </si>
  <si>
    <t>Capacity_Bldg_End_Year</t>
  </si>
  <si>
    <t>Capacity_Bldg_End_Month</t>
  </si>
  <si>
    <t>LR_Mail_Code</t>
  </si>
  <si>
    <t>Principal IOM/IRIS Contact : Capacity-Building Counselor email address</t>
  </si>
  <si>
    <t>Principal IOM/IRIS Contact : Capacity-Building Counselor First Name</t>
  </si>
  <si>
    <t>Principal IOM/IRIS Contact : Capacity-Building Counselor Last Name</t>
  </si>
  <si>
    <t>IOM_Contact_First_Name</t>
  </si>
  <si>
    <t>IOM_Contact_Last_Name</t>
  </si>
  <si>
    <t>IOM_Contact_email</t>
  </si>
  <si>
    <t>IOM_Contact_Phone_Other</t>
  </si>
  <si>
    <t>Principal IOM/IRIS Contact : Capacity-Building Counselor Telephone/Other Contact Information</t>
  </si>
  <si>
    <t>IRIS_Rep_Phone_Other</t>
  </si>
  <si>
    <t>Contact Telephone/Other Contact Information:</t>
  </si>
  <si>
    <t>ISO_9001</t>
  </si>
  <si>
    <t>ISO_9001_Attached_Confirm</t>
  </si>
  <si>
    <t>COO_Total</t>
  </si>
  <si>
    <t>COD_Total</t>
  </si>
  <si>
    <t>Total_Emp_Agmts_Number</t>
  </si>
  <si>
    <t>-</t>
  </si>
  <si>
    <t>Countries Listing (Lookup_Country) = (Various)</t>
  </si>
  <si>
    <t>Licensing Authority Country:</t>
  </si>
  <si>
    <t xml:space="preserve">Address Country: </t>
  </si>
  <si>
    <t>IRIS Representative Last Name:</t>
  </si>
  <si>
    <t>IRIS Representative Job Title:</t>
  </si>
  <si>
    <t>IRIS Representative Telephone/Other Contact Information:</t>
  </si>
  <si>
    <t>IRIS Representative Email:</t>
  </si>
  <si>
    <t>Yes</t>
  </si>
  <si>
    <t>Y/N (Lookup_YesorNo)</t>
  </si>
  <si>
    <t>No</t>
  </si>
  <si>
    <t>Year Lookup (Lookup_Year)</t>
  </si>
  <si>
    <t>Month Lookup (Lookup_Month)</t>
  </si>
  <si>
    <t>Licence Attached? (Lookup_Licence_Attached)</t>
  </si>
  <si>
    <t>Attached</t>
  </si>
  <si>
    <t>Not Available</t>
  </si>
  <si>
    <t>Not Applicable</t>
  </si>
  <si>
    <t>ISO 9001 Certified? (Lookup_ISO9K_Attached)</t>
  </si>
  <si>
    <t xml:space="preserve">Please attach a copy of license(s) to your Application Submission: </t>
  </si>
  <si>
    <t>If Yes, please confirm and attach a copy of your current ISO 9001 Certificate to your Application Submission:</t>
  </si>
  <si>
    <t>Have you been previously accepted into the IRIS Certification Program?:</t>
  </si>
  <si>
    <t>Major Credit Card</t>
  </si>
  <si>
    <t>Invoice + Wire Transfer</t>
  </si>
  <si>
    <t>Payment Method (Lookup_Payment_Method)</t>
  </si>
  <si>
    <t>Please Choose Payment Method:</t>
  </si>
  <si>
    <t>Location</t>
  </si>
  <si>
    <t>Field Name</t>
  </si>
  <si>
    <t>Content</t>
  </si>
  <si>
    <t>Type</t>
  </si>
  <si>
    <t>Text</t>
  </si>
  <si>
    <t>SAAS_Appln_Review_Admin</t>
  </si>
  <si>
    <t>SAAS_Appln_Review_Technical</t>
  </si>
  <si>
    <t>LRN</t>
  </si>
  <si>
    <t>Date_LR publicized on IRIS web site as “IRIS Applicant” status</t>
  </si>
  <si>
    <t>SAAS_Audit_Company_One</t>
  </si>
  <si>
    <t>SAAS_Audit_Company_Two</t>
  </si>
  <si>
    <t>SAAS_Audit_Company_Three</t>
  </si>
  <si>
    <t>SAAS_Audit_Company_Four</t>
  </si>
  <si>
    <t>Eligible Audit Company #1</t>
  </si>
  <si>
    <t>Eligible Audit Company #2</t>
  </si>
  <si>
    <t>Eligible Audit Company #3</t>
  </si>
  <si>
    <t>Eligible Audit Company #4</t>
  </si>
  <si>
    <t>SAAS Appliction Review Decision (Lookup_SAAS_Appln_Decision)</t>
  </si>
  <si>
    <t>Rejected</t>
  </si>
  <si>
    <t>Deferred</t>
  </si>
  <si>
    <t>Accepted</t>
  </si>
  <si>
    <t>Initial Review Decision:</t>
  </si>
  <si>
    <t>SAAS_Initial_Appln_Additional</t>
  </si>
  <si>
    <t>SAAS_Appln_Initial_Decision</t>
  </si>
  <si>
    <t>SAAS_Appln_Initial_Decision_Date</t>
  </si>
  <si>
    <t>SAAS_Final_Appln_Additional</t>
  </si>
  <si>
    <t>SAAS_Appln_Final_Decision</t>
  </si>
  <si>
    <t>SAAS_Appln_Final_Decision_Date</t>
  </si>
  <si>
    <t>SAAS_Database_Setup_Date</t>
  </si>
  <si>
    <t>SAAS_Web_Setup_Date</t>
  </si>
  <si>
    <t>Text (Narrative)</t>
  </si>
  <si>
    <t>SAAS_Appln_Received_Date</t>
  </si>
  <si>
    <t>SAAS_Appln_Fee_Confirmed_Date</t>
  </si>
  <si>
    <t>6. SAAS ADMINISTRATIVE DATA – APPLICATION PRELIMINARY REVIEW</t>
  </si>
  <si>
    <t>7. SAAS ADMINISTRATIVE DATA – APPLICATION APPROVAL</t>
  </si>
  <si>
    <t xml:space="preserve">Is your organization currently certified to ISO 9001 by a reputable, accredited body?: </t>
  </si>
  <si>
    <t>Lisa Bernstein</t>
  </si>
  <si>
    <t>Christopher Lamoureux</t>
  </si>
  <si>
    <t>John Brookes</t>
  </si>
  <si>
    <t>Final (Intermediate) Review Decision:</t>
  </si>
  <si>
    <t>Reference Only - Field Name</t>
  </si>
  <si>
    <t>date</t>
  </si>
  <si>
    <t>LRN Assigned:</t>
  </si>
  <si>
    <t>LR_Region_D</t>
  </si>
  <si>
    <t>LR_Name_D</t>
  </si>
  <si>
    <t>LR_Other_Name_D</t>
  </si>
  <si>
    <t>LR_Address_1_D</t>
  </si>
  <si>
    <t>LR_Address_2_D</t>
  </si>
  <si>
    <t>LR_City_D</t>
  </si>
  <si>
    <t>LR_Country_D</t>
  </si>
  <si>
    <t>LR_Mail_Code_D</t>
  </si>
  <si>
    <t>Contact_First_Name_D</t>
  </si>
  <si>
    <t>Contact_Last_Name_D</t>
  </si>
  <si>
    <t>Contact_Position_D</t>
  </si>
  <si>
    <t>Contact_Phone_D</t>
  </si>
  <si>
    <t>Contact_email_D</t>
  </si>
  <si>
    <t>IRIS_Rep_First_Name_D</t>
  </si>
  <si>
    <t>IRIS_Rep_Last_Name_D</t>
  </si>
  <si>
    <t>IRIS_Rep_Position_D</t>
  </si>
  <si>
    <t>IRIS_Rep_Phone_D</t>
  </si>
  <si>
    <t>IRIS_Rep_email_D</t>
  </si>
  <si>
    <t>HO_Total_Personnel_D</t>
  </si>
  <si>
    <t>Addl_Offices_Exist_D</t>
  </si>
  <si>
    <t>Addl_Offices_Number_D</t>
  </si>
  <si>
    <t>Addl_Offices_Locations_D</t>
  </si>
  <si>
    <t>Addl_Offices_Total_Personnel_D</t>
  </si>
  <si>
    <t>LR_Website_D</t>
  </si>
  <si>
    <t>Basic_Info_Additional_Text_D</t>
  </si>
  <si>
    <t>Capacity_Bldg_Start_Year_D</t>
  </si>
  <si>
    <t>Capacity_Bldg_Start_Month_D</t>
  </si>
  <si>
    <t>Capacity_Bldg_End_Year_D</t>
  </si>
  <si>
    <t>Capacity_Bldg_End_Month_D</t>
  </si>
  <si>
    <t>IOM_Contact_First_Name_D</t>
  </si>
  <si>
    <t>IOM_Contact_Last_Name_D</t>
  </si>
  <si>
    <t>IOM_Contact_email_D</t>
  </si>
  <si>
    <t>IOM_Contact_Phone_Other_D</t>
  </si>
  <si>
    <t>Capacity_Bldg_Additional_Text_D</t>
  </si>
  <si>
    <t>License_ID_D</t>
  </si>
  <si>
    <t>License_Authority_D</t>
  </si>
  <si>
    <t>License_Country_D</t>
  </si>
  <si>
    <t>License_Web_Site_D</t>
  </si>
  <si>
    <t>License_Attached_Confirm_D</t>
  </si>
  <si>
    <t>License_Verification_Info_D</t>
  </si>
  <si>
    <t>ISO_9001_D</t>
  </si>
  <si>
    <t>ISO_9001_Attached_Confirm_D</t>
  </si>
  <si>
    <t>COO_Total_D</t>
  </si>
  <si>
    <t>COO_One_D</t>
  </si>
  <si>
    <t>COO_Two_D</t>
  </si>
  <si>
    <t>COO_Three_D</t>
  </si>
  <si>
    <t>COO_Four_D</t>
  </si>
  <si>
    <t>COO_Five_D</t>
  </si>
  <si>
    <t>COD_Total_D</t>
  </si>
  <si>
    <t>COD_One_D</t>
  </si>
  <si>
    <t>COD_Two_D</t>
  </si>
  <si>
    <t>COD_Three_D</t>
  </si>
  <si>
    <t>COD_Four_D</t>
  </si>
  <si>
    <t>COD_Five_D</t>
  </si>
  <si>
    <t>Total_Emp_Agmts_Number_D</t>
  </si>
  <si>
    <t>Total_Workers_Number_D</t>
  </si>
  <si>
    <t>Reason_COO_Govt_D</t>
  </si>
  <si>
    <t>Reason_COD_Govt_D</t>
  </si>
  <si>
    <t>Reason_Intl_Agency_D</t>
  </si>
  <si>
    <t>Reason_COO_BP_D</t>
  </si>
  <si>
    <t>Reason_COD_BP_D</t>
  </si>
  <si>
    <t>Reason_Trade_Assocn_D</t>
  </si>
  <si>
    <t>Reason_Brand_D</t>
  </si>
  <si>
    <t>Reason_Internal_D</t>
  </si>
  <si>
    <t>Reason_Other_Exists_D</t>
  </si>
  <si>
    <t>Reason_Other_Text_D</t>
  </si>
  <si>
    <t>Previous_LRN_Exists_D</t>
  </si>
  <si>
    <t>Previous_LRN_ID_D</t>
  </si>
  <si>
    <t>Operations_Additional_Text_D</t>
  </si>
  <si>
    <t>Payment_Method_D</t>
  </si>
  <si>
    <t>Authorization_Name_D</t>
  </si>
  <si>
    <t>Authorization_Title_D</t>
  </si>
  <si>
    <t>Authorization_LR_Company_D</t>
  </si>
  <si>
    <t>Authorization_Date_D</t>
  </si>
  <si>
    <t>SAAS_Appln_Received_Date_D</t>
  </si>
  <si>
    <t>SAAS_Appln_Fee_Confirmed_Date_D</t>
  </si>
  <si>
    <t>SAAS_Appln_Review_Admin_D</t>
  </si>
  <si>
    <t>SAAS_Appln_Review_Technical_D</t>
  </si>
  <si>
    <t>SAAS_Appln_Initial_Decision_D</t>
  </si>
  <si>
    <t>SAAS_Appln_Initial_Decision_Date_D</t>
  </si>
  <si>
    <t>SAAS_Initial_Appln_Additional_D</t>
  </si>
  <si>
    <t>SAAS_Appln_Final_Decision_D</t>
  </si>
  <si>
    <t>SAAS_Appln_Final_Decision_Date_D</t>
  </si>
  <si>
    <t>LRN_D</t>
  </si>
  <si>
    <t>SAAS_Database_Setup_Date_D</t>
  </si>
  <si>
    <t>SAAS_Web_Setup_Date_D</t>
  </si>
  <si>
    <t>SAAS_Audit_Company_One_D</t>
  </si>
  <si>
    <t>SAAS_Audit_Company_Two_D</t>
  </si>
  <si>
    <t>SAAS_Audit_Company_Three_D</t>
  </si>
  <si>
    <t>SAAS_Audit_Company_Four_D</t>
  </si>
  <si>
    <t>SAAS_Final_Appln_Additional_D</t>
  </si>
  <si>
    <t>5. DECLARATION</t>
  </si>
  <si>
    <t>SAAS Personnel (Aprovals etc.)  (Lookup_SAAS_Approval)</t>
  </si>
  <si>
    <t>Scrubbed Content (For Upload)</t>
  </si>
  <si>
    <t>SAAS_Appln_Review_Final_D</t>
  </si>
  <si>
    <t>SAAS_Appln_Review_Final</t>
  </si>
  <si>
    <t>0-9</t>
  </si>
  <si>
    <t>10-49</t>
  </si>
  <si>
    <t>=/&gt;50</t>
  </si>
  <si>
    <t>Final Application Actions processed by:</t>
  </si>
  <si>
    <t>Attachments (License, + ISO9001 Cert where applicable) Verified:</t>
  </si>
  <si>
    <t>Attachments_Verified</t>
  </si>
  <si>
    <t>Attachments_Verified_D</t>
  </si>
  <si>
    <t>Total Number of Employer Agreements/Contracts:</t>
  </si>
  <si>
    <t>If 'Other' selected, please explain:</t>
  </si>
  <si>
    <t>Please provide directions to access to confirmatory evidence, if available:</t>
  </si>
  <si>
    <t>If Yes, Locations of Additional Offices:</t>
  </si>
  <si>
    <t>Field Name ("D_" Suffix = "Database")</t>
  </si>
  <si>
    <t>Do not upload until all information complete - at this time, please archive this excel workbook as a record.</t>
  </si>
  <si>
    <t>The fee to apply (and be recognized) within the IRIS Certification Program is $1000 (US)</t>
  </si>
  <si>
    <r>
      <t xml:space="preserve">Address Street (2) </t>
    </r>
    <r>
      <rPr>
        <i/>
        <sz val="11"/>
        <color theme="1" tint="0.249977111117893"/>
        <rFont val="Calibri"/>
        <family val="2"/>
        <scheme val="minor"/>
      </rPr>
      <t>(Optional)</t>
    </r>
    <r>
      <rPr>
        <sz val="11"/>
        <color theme="1" tint="0.249977111117893"/>
        <rFont val="Calibri"/>
        <family val="2"/>
        <scheme val="minor"/>
      </rPr>
      <t>:</t>
    </r>
  </si>
  <si>
    <r>
      <t xml:space="preserve">Address Mail Code: </t>
    </r>
    <r>
      <rPr>
        <i/>
        <sz val="11"/>
        <color theme="1" tint="0.249977111117893"/>
        <rFont val="Calibri"/>
        <family val="2"/>
        <scheme val="minor"/>
      </rPr>
      <t>(alphanumeric)</t>
    </r>
  </si>
  <si>
    <r>
      <t xml:space="preserve">Program Commencement </t>
    </r>
    <r>
      <rPr>
        <i/>
        <sz val="11"/>
        <color theme="1" tint="0.249977111117893"/>
        <rFont val="Calibri"/>
        <family val="2"/>
        <scheme val="minor"/>
      </rPr>
      <t>(Year):</t>
    </r>
  </si>
  <si>
    <r>
      <t xml:space="preserve">Program Completion </t>
    </r>
    <r>
      <rPr>
        <i/>
        <sz val="11"/>
        <color theme="1" tint="0.249977111117893"/>
        <rFont val="Calibri"/>
        <family val="2"/>
        <scheme val="minor"/>
      </rPr>
      <t>(Year):</t>
    </r>
  </si>
  <si>
    <t>Company Web Site:</t>
  </si>
  <si>
    <t>2. CONFIRMATION OF COMPLETION OF IRIS CAPACITY-BUILDING PROGRAM</t>
  </si>
  <si>
    <t>SAAS Review And Evaluation</t>
  </si>
  <si>
    <t xml:space="preserve">Primary Reason (Demand/Incentive) for Labour Recruiter to Seek IRIS Certification? </t>
  </si>
  <si>
    <r>
      <t xml:space="preserve">
Additional Operational Information </t>
    </r>
    <r>
      <rPr>
        <i/>
        <sz val="11"/>
        <color theme="1" tint="0.249977111117893"/>
        <rFont val="Calibri"/>
        <family val="2"/>
        <scheme val="minor"/>
      </rPr>
      <t>(Optional)</t>
    </r>
    <r>
      <rPr>
        <sz val="11"/>
        <color theme="1" tint="0.249977111117893"/>
        <rFont val="Calibri"/>
        <family val="2"/>
        <scheme val="minor"/>
      </rPr>
      <t xml:space="preserve">:
</t>
    </r>
  </si>
  <si>
    <r>
      <t xml:space="preserve">
Additional IRIS Capacity-Building Information </t>
    </r>
    <r>
      <rPr>
        <i/>
        <sz val="11"/>
        <color theme="1" tint="0.249977111117893"/>
        <rFont val="Calibri"/>
        <family val="2"/>
        <scheme val="minor"/>
      </rPr>
      <t>(Optional)</t>
    </r>
    <r>
      <rPr>
        <sz val="11"/>
        <color theme="1" tint="0.249977111117893"/>
        <rFont val="Calibri"/>
        <family val="2"/>
        <scheme val="minor"/>
      </rPr>
      <t xml:space="preserve">:
</t>
    </r>
  </si>
  <si>
    <r>
      <t xml:space="preserve">
Additional Contact/Basic Information </t>
    </r>
    <r>
      <rPr>
        <i/>
        <sz val="11"/>
        <color theme="1" tint="0.249977111117893"/>
        <rFont val="Calibri"/>
        <family val="2"/>
        <scheme val="minor"/>
      </rPr>
      <t>(Optional)</t>
    </r>
    <r>
      <rPr>
        <sz val="11"/>
        <color theme="1" tint="0.249977111117893"/>
        <rFont val="Calibri"/>
        <family val="2"/>
        <scheme val="minor"/>
      </rPr>
      <t xml:space="preserve">:
</t>
    </r>
  </si>
  <si>
    <t>Number of Labour Recruiter Personnel at Main Office Address:</t>
  </si>
  <si>
    <t xml:space="preserve">
Additional Initial Information:
</t>
  </si>
  <si>
    <t xml:space="preserve">
Additional Final Information:
</t>
  </si>
  <si>
    <r>
      <t xml:space="preserve">Address State/Region/County </t>
    </r>
    <r>
      <rPr>
        <i/>
        <sz val="11"/>
        <color theme="1" tint="0.249977111117893"/>
        <rFont val="Calibri"/>
        <family val="2"/>
        <scheme val="minor"/>
      </rPr>
      <t>(Optional)</t>
    </r>
    <r>
      <rPr>
        <sz val="11"/>
        <color theme="1" tint="0.249977111117893"/>
        <rFont val="Calibri"/>
        <family val="2"/>
        <scheme val="minor"/>
      </rPr>
      <t>:</t>
    </r>
  </si>
  <si>
    <r>
      <t>IRIS Representative First Name</t>
    </r>
    <r>
      <rPr>
        <i/>
        <sz val="11"/>
        <color theme="1" tint="0.249977111117893"/>
        <rFont val="Calibri"/>
        <family val="2"/>
        <scheme val="minor"/>
      </rPr>
      <t xml:space="preserve"> (please overwrite if different from 'Contact')</t>
    </r>
    <r>
      <rPr>
        <sz val="11"/>
        <color theme="1" tint="0.249977111117893"/>
        <rFont val="Calibri"/>
        <family val="2"/>
        <scheme val="minor"/>
      </rPr>
      <t>:</t>
    </r>
  </si>
  <si>
    <r>
      <t xml:space="preserve">By registering for the IRIS Certification Program, on behalf of Labour Recruiter Applicant I confirm the following:
</t>
    </r>
    <r>
      <rPr>
        <i/>
        <sz val="11"/>
        <color theme="1" tint="0.249977111117893"/>
        <rFont val="Calibri"/>
        <family val="2"/>
        <scheme val="minor"/>
      </rPr>
      <t xml:space="preserve">
        All relevant personnel within our organization have access to, understand, and agree to conform to IRIS Scheme General Requirements and are familiar
        with related Company Requirements and processes applicable to their responsibilities.
        We have communicated (or will communicate) appropriate IRIS Scheme Requirements to employers, agents and other business partners involved with
        delivery of our services, and have requested (or will request) their full cooperation and participation in The IRIS Certification process, as needed.
        To The best of my knowledge and belief, information contained herein is truthful and accurate.
        I am authorized to submit this application on behalf of applicant.</t>
    </r>
  </si>
  <si>
    <r>
      <t>Note: Under normal circumstances, SAAS will process your application within two weeks after receiving confirmation that your application fee has been received. There are three possible outcomes:
      1.</t>
    </r>
    <r>
      <rPr>
        <i/>
        <sz val="7"/>
        <color theme="1" tint="0.249977111117893"/>
        <rFont val="Times New Roman"/>
        <family val="1"/>
      </rPr>
      <t>   </t>
    </r>
    <r>
      <rPr>
        <i/>
        <sz val="11"/>
        <color theme="1" tint="0.249977111117893"/>
        <rFont val="Calibri"/>
        <family val="2"/>
        <scheme val="minor"/>
      </rPr>
      <t>Application Rejected (Applicant ineligible – Should Labour Recruiter wish to reapply, a new application and associated fee will be required).
      2.   Application Deferred (Applicant required to provide further information – must be provided within 60 days, or an additional fee will be required prior
            to processing).
      3.   Application Accepted (Applicant accepted into IRIS Certification Program at ‘IRIS Applicant’ status – published on the IRIS Certification website –
            Labour Recruiter may now proceed with selection of a suitable approved audit company upon completion of the “IRIS Certification Scope, Protocol,
            and Management Systems Declaration” document).</t>
    </r>
  </si>
  <si>
    <r>
      <t xml:space="preserve">Important: Prior to submitting an application, Labour Recruiter must have successfully completed the IRIS capacity-building program and:
      - Be currently licensed to operate in at least one country.
      - Be in good standing with relevant licensing authority(ies).
(For further information see IOM/IRIS web site - </t>
    </r>
    <r>
      <rPr>
        <i/>
        <u/>
        <sz val="11"/>
        <color theme="1"/>
        <rFont val="Calibri"/>
        <family val="2"/>
        <scheme val="minor"/>
      </rPr>
      <t>https://iris.iom.int/</t>
    </r>
    <r>
      <rPr>
        <i/>
        <sz val="11"/>
        <color theme="1"/>
        <rFont val="Calibri"/>
        <family val="2"/>
        <scheme val="minor"/>
      </rPr>
      <t xml:space="preserve"> or contact </t>
    </r>
    <r>
      <rPr>
        <i/>
        <u/>
        <sz val="11"/>
        <color theme="1"/>
        <rFont val="Calibri"/>
        <family val="2"/>
        <scheme val="minor"/>
      </rPr>
      <t>iris@iom.int</t>
    </r>
    <r>
      <rPr>
        <i/>
        <sz val="11"/>
        <color theme="1"/>
        <rFont val="Calibri"/>
        <family val="2"/>
        <scheme val="minor"/>
      </rPr>
      <t xml:space="preserve"> for details.)
Please note also:
      1) This application cannot be processed until payment has been cleared. After submitting this application you will receive an email from 
           'billing@sa-intl.org' advising how to submit your payment (major credit card, or wire transfer).
      2) The application fee is non-refundable and covers only Labour Recruiter’s overall IRIS Scheme Manager (administration) costs.
      3) Additional fees for Certification activities will be subsequently be agreed with, and collected by the Audit Company selected by your organization.
      4) This application provides the IRIS Scheme Manager with preliminary operational details only - Upon acceptance into the IRIS Certification Program
           your organization will be required to maintain a detailed operational profile (CSPMS), and share this regularly with the selected Audit Company
           (Certifier).
      5) All fields are required (unless otherwise stated)</t>
    </r>
  </si>
  <si>
    <r>
      <t xml:space="preserve">Upon completion of this workbook/form, please 'save as' (Include compay name in filename) and email to: </t>
    </r>
    <r>
      <rPr>
        <b/>
        <i/>
        <u/>
        <sz val="11"/>
        <color theme="1"/>
        <rFont val="Calibri"/>
        <family val="2"/>
        <scheme val="minor"/>
      </rPr>
      <t>saas@saasaccreditation.org</t>
    </r>
    <r>
      <rPr>
        <b/>
        <i/>
        <sz val="11"/>
        <color theme="1"/>
        <rFont val="Calibri"/>
        <family val="2"/>
        <scheme val="minor"/>
      </rPr>
      <t xml:space="preserve">
Subject Line "IRIS Certification Application - [Company Name]"
Attach a copy applicable Labour Recruiter Operating License[s] (&amp; ISO9001 Certificate - if applicable)
</t>
    </r>
    <r>
      <rPr>
        <i/>
        <sz val="11"/>
        <color theme="1"/>
        <rFont val="Calibri"/>
        <family val="2"/>
        <scheme val="minor"/>
      </rPr>
      <t>Thank You! 
We look forward to working with you on your IRIS Certification</t>
    </r>
  </si>
  <si>
    <t>None</t>
  </si>
  <si>
    <t>Applicant</t>
  </si>
  <si>
    <t>Certified Performing</t>
  </si>
  <si>
    <t>Certified Leading</t>
  </si>
  <si>
    <t>No Rating</t>
  </si>
  <si>
    <t>Alert</t>
  </si>
  <si>
    <t>Application Expired</t>
  </si>
  <si>
    <t>Developing</t>
  </si>
  <si>
    <t>Suspended</t>
  </si>
  <si>
    <t>Withdrawn</t>
  </si>
  <si>
    <t>Certification Status (Various)</t>
  </si>
  <si>
    <t>Certification_Status_D</t>
  </si>
  <si>
    <t>Certification_Status</t>
  </si>
  <si>
    <t>T</t>
  </si>
  <si>
    <t>KEY</t>
  </si>
  <si>
    <t>P</t>
  </si>
  <si>
    <t>T= Transactional / Temporary (One Time) 
P = Profile / Permanent (Updatable)</t>
  </si>
  <si>
    <t>Change Status to "Applicant"</t>
  </si>
  <si>
    <t xml:space="preserve">T/P </t>
  </si>
  <si>
    <t>LR_Application!$C$08</t>
  </si>
  <si>
    <t>LR_Application!$C$09</t>
  </si>
  <si>
    <t>LR_Application!$C$10</t>
  </si>
  <si>
    <t>LR_Application!$C$11</t>
  </si>
  <si>
    <t>LR_Application!$C$12</t>
  </si>
  <si>
    <t>LR_Application!$C$13</t>
  </si>
  <si>
    <t>LR_Application!$C$14</t>
  </si>
  <si>
    <t>LR_Application!$C$16</t>
  </si>
  <si>
    <t>LR_Application!$C$17</t>
  </si>
  <si>
    <t>LR_Application!$C$18</t>
  </si>
  <si>
    <t>LR_Application!$C$19</t>
  </si>
  <si>
    <t>LR_Application!$C$20</t>
  </si>
  <si>
    <t>LR_Application!$C$22</t>
  </si>
  <si>
    <t>LR_Application!$C$23</t>
  </si>
  <si>
    <t>LR_Application!$C$24</t>
  </si>
  <si>
    <t>LR_Application!$C$25</t>
  </si>
  <si>
    <t>LR_Application!$C$26</t>
  </si>
  <si>
    <t>LR_Application!$C$28</t>
  </si>
  <si>
    <t>LR_Application!$C$30</t>
  </si>
  <si>
    <t>LR_Application!$C$31</t>
  </si>
  <si>
    <t>LR_Application!$C$32</t>
  </si>
  <si>
    <t>LR_Application!$C$33</t>
  </si>
  <si>
    <t>LR_Application!$C$35</t>
  </si>
  <si>
    <t>LR_Application!$C$37</t>
  </si>
  <si>
    <t>LR_Application!$C$40</t>
  </si>
  <si>
    <t>LR_Application!$C$41</t>
  </si>
  <si>
    <t>LR_Application!$C$42</t>
  </si>
  <si>
    <t>LR_Application!$C$43</t>
  </si>
  <si>
    <t>LR_Application!$C$44</t>
  </si>
  <si>
    <t>LR_Application!$C$45</t>
  </si>
  <si>
    <t>LR_Application!$C$46</t>
  </si>
  <si>
    <t>LR_Application!$C$47</t>
  </si>
  <si>
    <t>LR_Application!$C$49</t>
  </si>
  <si>
    <t>LR_Application!$C$52</t>
  </si>
  <si>
    <t>LR_Application!$C$53</t>
  </si>
  <si>
    <t>LR_Application!$C$54</t>
  </si>
  <si>
    <t>LR_Application!$C$55</t>
  </si>
  <si>
    <t>LR_Application!$C$56</t>
  </si>
  <si>
    <t>LR_Application!$C$57</t>
  </si>
  <si>
    <t>LR_Application!$C$59</t>
  </si>
  <si>
    <t>LR_Application!$C$60</t>
  </si>
  <si>
    <t>LR_Application!$C$62</t>
  </si>
  <si>
    <t>LR_Application!$C$63</t>
  </si>
  <si>
    <t>LR_Application!$C$65</t>
  </si>
  <si>
    <t>LR_Application!$C$66</t>
  </si>
  <si>
    <t>LR_Application!$C$67</t>
  </si>
  <si>
    <t>LR_Application!$C$68</t>
  </si>
  <si>
    <t>LR_Application!$C$69</t>
  </si>
  <si>
    <t>LR_Application!$C$70</t>
  </si>
  <si>
    <t>LR_Application!$C$71</t>
  </si>
  <si>
    <t>LR_Application!$C$72</t>
  </si>
  <si>
    <t>LR_Application!$C$73</t>
  </si>
  <si>
    <t>LR_Application!$C$74</t>
  </si>
  <si>
    <t>LR_Application!$C$75</t>
  </si>
  <si>
    <t>LR_Application!$C$76</t>
  </si>
  <si>
    <t>LR_Application!$C$77</t>
  </si>
  <si>
    <t>LR_Application!$C$78</t>
  </si>
  <si>
    <t>LR_Application!$C$80</t>
  </si>
  <si>
    <t>LR_Application!$C$84</t>
  </si>
  <si>
    <t>LR_Application!$C$85</t>
  </si>
  <si>
    <t>LR_Application!$C$86</t>
  </si>
  <si>
    <t>LR_Application!$C$87</t>
  </si>
  <si>
    <t>LR_Application!$C$88</t>
  </si>
  <si>
    <t>LR_Application!$C$89</t>
  </si>
  <si>
    <t>LR_Application!$C$90</t>
  </si>
  <si>
    <t>LR_Application!$C$91</t>
  </si>
  <si>
    <t>LR_Application!$C$92</t>
  </si>
  <si>
    <t>LR_Application!$C$94</t>
  </si>
  <si>
    <t>LR_Application!$C$96</t>
  </si>
  <si>
    <t>LR_Application!$C$97</t>
  </si>
  <si>
    <t>LR_Application!$C$101</t>
  </si>
  <si>
    <t>LR_Application!$C$106</t>
  </si>
  <si>
    <t>LR_Application!$C$107</t>
  </si>
  <si>
    <t>LR_Application!$C$108</t>
  </si>
  <si>
    <t>LR_Application!$C$109</t>
  </si>
  <si>
    <t>SAAS_Review!$C$04</t>
  </si>
  <si>
    <t>SAAS_Review!$C$05</t>
  </si>
  <si>
    <t>SAAS_Review!$C$06</t>
  </si>
  <si>
    <t>SAAS_Review!$C$07</t>
  </si>
  <si>
    <t>SAAS_Review!$C$08</t>
  </si>
  <si>
    <t>SAAS_Review!$C$10</t>
  </si>
  <si>
    <t>SAAS_Review!$C$13</t>
  </si>
  <si>
    <t>SAAS_Review!$C$14</t>
  </si>
  <si>
    <t>SAAS_Review!$C$15</t>
  </si>
  <si>
    <t>SAAS_Review!$C$16</t>
  </si>
  <si>
    <t>SAAS_Review!$C$17</t>
  </si>
  <si>
    <t>SAAS_Review!$C$18</t>
  </si>
  <si>
    <t>SAAS_Review!$C$19</t>
  </si>
  <si>
    <t>SAAS_Review!$C$20</t>
  </si>
  <si>
    <t>SAAS_Review!$C$21</t>
  </si>
  <si>
    <t>SAAS_Review!$C$22</t>
  </si>
  <si>
    <t>SAAS_Review!$C$23</t>
  </si>
  <si>
    <t>SAAS_Review!$C$24</t>
  </si>
  <si>
    <t>SAAS_Review!$C$25</t>
  </si>
  <si>
    <t>SAAS_Review!$C$27</t>
  </si>
  <si>
    <t>SAAS_Review!$C$03</t>
  </si>
  <si>
    <t>Will need update with real data</t>
  </si>
  <si>
    <t>Audit Company (Lookup_Audit_Company)</t>
  </si>
  <si>
    <t>Whole Number</t>
  </si>
  <si>
    <t>Lookup Workers Deployed (Lookup_Workers_Range)</t>
  </si>
  <si>
    <t># of Workers</t>
  </si>
  <si>
    <t>Range Lookup (Number)</t>
  </si>
  <si>
    <t>Range Result
(Text)</t>
  </si>
  <si>
    <t>Range Lookup Result</t>
  </si>
  <si>
    <t>Lookup_Emp_Agmts_Range</t>
  </si>
  <si>
    <t>Lookup_Workers_Range</t>
  </si>
  <si>
    <t>(Lookup_Emp_Agmts_Range)</t>
  </si>
  <si>
    <t>(Lookup_Workers_Range)</t>
  </si>
  <si>
    <t>Lookup!D303</t>
  </si>
  <si>
    <t>Lookup!D308</t>
  </si>
  <si>
    <t>Lookup Employer Agreemernts In Place (Lookup_Contracts_Range)</t>
  </si>
  <si>
    <t>Lookup_Emp_Agmts_Range_D</t>
  </si>
  <si>
    <t>Most_Recent_SAAS_Update_Date</t>
  </si>
  <si>
    <t>Most_Recent_SAAS_Update_Date_D</t>
  </si>
  <si>
    <t xml:space="preserve">
Real-Time Dashboard Information (Internal/Current/Editable):
</t>
  </si>
  <si>
    <t>SAAS_Dashboard_Note</t>
  </si>
  <si>
    <t>SAAS_Review!$C$29</t>
  </si>
  <si>
    <t>SAAS_Dashboard_Note_D</t>
  </si>
  <si>
    <t>Applicant - Cert' Plan In Place</t>
  </si>
  <si>
    <t>LR_Application!$C$07</t>
  </si>
  <si>
    <t>Index</t>
  </si>
  <si>
    <t>Field Value</t>
  </si>
  <si>
    <t>Table</t>
  </si>
  <si>
    <t>ALL</t>
  </si>
  <si>
    <t>tblApplications</t>
  </si>
  <si>
    <t>tblRecruiters</t>
  </si>
  <si>
    <r>
      <t xml:space="preserve">Program Commencement </t>
    </r>
    <r>
      <rPr>
        <i/>
        <sz val="11"/>
        <color theme="1" tint="0.249977111117893"/>
        <rFont val="Calibri"/>
        <family val="2"/>
        <scheme val="minor"/>
      </rPr>
      <t>(Month 1-12):</t>
    </r>
  </si>
  <si>
    <r>
      <t xml:space="preserve">Program Completion </t>
    </r>
    <r>
      <rPr>
        <i/>
        <sz val="11"/>
        <color theme="1" tint="0.249977111117893"/>
        <rFont val="Calibri"/>
        <family val="2"/>
        <scheme val="minor"/>
      </rPr>
      <t>(Month 1-12):</t>
    </r>
  </si>
  <si>
    <t>International Associates</t>
  </si>
  <si>
    <t>SMT Global</t>
  </si>
  <si>
    <t>UL Verification Services</t>
  </si>
  <si>
    <t>SAAS_Appln_Fee_Confirmed_Date2</t>
  </si>
  <si>
    <t>SAAS_Appln_Initial_Decision_Date2</t>
  </si>
  <si>
    <t>SAAS_Web_Setup_Date2</t>
  </si>
  <si>
    <t>License_Start_Date2_D</t>
  </si>
  <si>
    <t>License_End_Date2_D</t>
  </si>
  <si>
    <t>Authorization_Date2_D</t>
  </si>
  <si>
    <t>SAAS_Appln_Fee_Confirmed_Date2_D</t>
  </si>
  <si>
    <t>SAAS_Appln_Initial_Decision_Date2_D</t>
  </si>
  <si>
    <t>SAAS_Web_Setup_Date2_D</t>
  </si>
  <si>
    <t>Date of Application Submission (MM/DD/YYYY):</t>
  </si>
  <si>
    <t>Labor Recruiter Business License – Date of Issue (MM/DD/YYYY):</t>
  </si>
  <si>
    <t>Labor Recruiter Business License – Date of Expiry (MM/DD/YYYY):</t>
  </si>
  <si>
    <t>Date Application Received (MM/DD/YYYY):</t>
  </si>
  <si>
    <t>Date Receipt of Application Fee Confirmed (MM/DD/YYYY):</t>
  </si>
  <si>
    <t>Date Initial Review Decision (MM/DD/YYYY):</t>
  </si>
  <si>
    <t>Date Final  (Intermediate) Review Decision (MM/DD/YYYY):</t>
  </si>
  <si>
    <t>Date LR Entered to 'database' as “Applicant” status (MM/DD/YYYY)</t>
  </si>
  <si>
    <t>Date Acceptance of Application Confirmed to LR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</si>
</sst>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mm/dd/yyyy"/>
  </numFmts>
  <fonts count="23" x14ac:knownFonts="1">
    <font>
      <sz val="11"/>
      <color theme="1"/>
      <name val="Calibri"/>
      <family val="2"/>
      <scheme val="minor"/>
    </font>
    <font>
      <i/>
      <sz val="11"/>
      <color theme="1"/>
      <name val="Calibri"/>
      <family val="2"/>
      <scheme val="minor"/>
    </font>
    <font>
      <sz val="9"/>
      <color indexed="81"/>
      <name val="Tahoma"/>
      <family val="2"/>
    </font>
    <font>
      <sz val="11"/>
      <name val="Calibri"/>
      <family val="2"/>
      <scheme val="minor"/>
    </font>
    <font>
      <b/>
      <sz val="11"/>
      <color theme="1"/>
      <name val="Calibri"/>
      <family val="2"/>
      <scheme val="minor"/>
    </font>
    <font>
      <sz val="11"/>
      <color theme="0" tint="-0.499984740745262"/>
      <name val="Calibri"/>
      <family val="2"/>
      <scheme val="minor"/>
    </font>
    <font>
      <b/>
      <i/>
      <sz val="11"/>
      <color theme="1"/>
      <name val="Calibri"/>
      <family val="2"/>
      <scheme val="minor"/>
    </font>
    <font>
      <i/>
      <sz val="11"/>
      <color theme="0" tint="-0.499984740745262"/>
      <name val="Calibri"/>
      <family val="2"/>
      <scheme val="minor"/>
    </font>
    <font>
      <b/>
      <i/>
      <sz val="11"/>
      <color theme="0" tint="-0.499984740745262"/>
      <name val="Calibri"/>
      <family val="2"/>
      <scheme val="minor"/>
    </font>
    <font>
      <sz val="11"/>
      <color theme="0" tint="-0.34998626667073579"/>
      <name val="Calibri"/>
      <family val="2"/>
      <scheme val="minor"/>
    </font>
    <font>
      <b/>
      <sz val="11"/>
      <color theme="0" tint="-0.34998626667073579"/>
      <name val="Calibri"/>
      <family val="2"/>
      <scheme val="minor"/>
    </font>
    <font>
      <u/>
      <sz val="16"/>
      <color theme="1"/>
      <name val="Calibri"/>
      <family val="2"/>
      <scheme val="minor"/>
    </font>
    <font>
      <sz val="11"/>
      <color theme="1" tint="0.249977111117893"/>
      <name val="Calibri"/>
      <family val="2"/>
      <scheme val="minor"/>
    </font>
    <font>
      <i/>
      <sz val="11"/>
      <color theme="1" tint="0.249977111117893"/>
      <name val="Calibri"/>
      <family val="2"/>
      <scheme val="minor"/>
    </font>
    <font>
      <b/>
      <i/>
      <sz val="11"/>
      <color theme="1" tint="0.249977111117893"/>
      <name val="Calibri"/>
      <family val="2"/>
      <scheme val="minor"/>
    </font>
    <font>
      <i/>
      <sz val="7"/>
      <color theme="1" tint="0.249977111117893"/>
      <name val="Times New Roman"/>
      <family val="1"/>
    </font>
    <font>
      <b/>
      <sz val="11"/>
      <name val="Calibri"/>
      <family val="2"/>
      <scheme val="minor"/>
    </font>
    <font>
      <b/>
      <i/>
      <sz val="11"/>
      <name val="Calibri"/>
      <family val="2"/>
      <scheme val="minor"/>
    </font>
    <font>
      <i/>
      <u/>
      <sz val="11"/>
      <color theme="1"/>
      <name val="Calibri"/>
      <family val="2"/>
      <scheme val="minor"/>
    </font>
    <font>
      <b/>
      <i/>
      <u/>
      <sz val="11"/>
      <color theme="1"/>
      <name val="Calibri"/>
      <family val="2"/>
      <scheme val="minor"/>
    </font>
    <font>
      <u/>
      <sz val="11"/>
      <color theme="10"/>
      <name val="Calibri"/>
      <family val="2"/>
      <scheme val="minor"/>
    </font>
    <font>
      <sz val="11"/>
      <color rgb="FF2C2C2D"/>
      <name val="Times New Roman"/>
      <family val="1"/>
    </font>
    <font>
      <b/>
      <sz val="11"/>
      <color theme="1"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232">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vertical="center"/>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0" fillId="0" borderId="0" xfId="0"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 xfId="0" applyFont="1" applyBorder="1" applyAlignment="1" applyProtection="1">
      <alignment vertical="center"/>
    </xf>
    <xf numFmtId="49" fontId="5" fillId="0" borderId="1" xfId="0" applyNumberFormat="1" applyFont="1" applyBorder="1" applyAlignment="1" applyProtection="1">
      <alignment vertical="center"/>
    </xf>
    <xf numFmtId="0" fontId="5" fillId="0" borderId="8" xfId="0" applyFont="1" applyFill="1" applyBorder="1" applyAlignment="1" applyProtection="1">
      <alignment vertical="center"/>
    </xf>
    <xf numFmtId="49" fontId="5" fillId="0" borderId="5" xfId="0" applyNumberFormat="1"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3" xfId="0"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6" xfId="0" applyNumberFormat="1" applyFont="1" applyBorder="1" applyAlignment="1" applyProtection="1">
      <alignment vertical="center"/>
    </xf>
    <xf numFmtId="0" fontId="5" fillId="0" borderId="6" xfId="0" applyFont="1" applyBorder="1" applyAlignment="1" applyProtection="1">
      <alignment vertical="center"/>
    </xf>
    <xf numFmtId="49" fontId="5" fillId="0" borderId="11"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Border="1" applyAlignment="1" applyProtection="1">
      <alignment vertical="center"/>
    </xf>
    <xf numFmtId="0" fontId="5" fillId="0" borderId="0" xfId="0" applyFont="1" applyFill="1" applyBorder="1" applyAlignment="1" applyProtection="1">
      <alignment vertical="center"/>
    </xf>
    <xf numFmtId="164" fontId="5" fillId="0" borderId="8" xfId="0" applyNumberFormat="1" applyFont="1" applyFill="1" applyBorder="1" applyAlignment="1" applyProtection="1">
      <alignment vertical="center"/>
    </xf>
    <xf numFmtId="164" fontId="5" fillId="0" borderId="5" xfId="0" applyNumberFormat="1" applyFont="1" applyBorder="1" applyAlignment="1" applyProtection="1">
      <alignment vertical="center"/>
    </xf>
    <xf numFmtId="49" fontId="5" fillId="0" borderId="3" xfId="0" applyNumberFormat="1" applyFont="1" applyFill="1" applyBorder="1" applyAlignment="1" applyProtection="1">
      <alignment vertical="center"/>
    </xf>
    <xf numFmtId="164" fontId="5" fillId="0" borderId="3" xfId="0" applyNumberFormat="1" applyFont="1" applyFill="1" applyBorder="1" applyAlignment="1" applyProtection="1">
      <alignment vertical="center"/>
    </xf>
    <xf numFmtId="164" fontId="5" fillId="0" borderId="6" xfId="0" applyNumberFormat="1" applyFont="1" applyBorder="1" applyAlignment="1" applyProtection="1">
      <alignment vertical="center"/>
    </xf>
    <xf numFmtId="49" fontId="5" fillId="0" borderId="8" xfId="0" applyNumberFormat="1" applyFont="1" applyFill="1" applyBorder="1" applyAlignment="1" applyProtection="1">
      <alignment vertical="center"/>
    </xf>
    <xf numFmtId="49" fontId="5" fillId="0" borderId="4"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49" fontId="5" fillId="0" borderId="7" xfId="0" applyNumberFormat="1" applyFont="1" applyBorder="1" applyAlignment="1" applyProtection="1">
      <alignment vertical="center"/>
    </xf>
    <xf numFmtId="49" fontId="0" fillId="2" borderId="1" xfId="0" applyNumberForma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14" fontId="3" fillId="2" borderId="1" xfId="0" applyNumberFormat="1" applyFont="1" applyFill="1" applyBorder="1" applyAlignment="1" applyProtection="1">
      <alignment horizontal="left" vertical="center"/>
    </xf>
    <xf numFmtId="0" fontId="0" fillId="0" borderId="0" xfId="0" applyBorder="1" applyAlignment="1" applyProtection="1">
      <alignment vertical="center"/>
    </xf>
    <xf numFmtId="0" fontId="10" fillId="0" borderId="1"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0" xfId="0" applyFont="1" applyAlignment="1" applyProtection="1">
      <alignment horizontal="left" vertical="center"/>
    </xf>
    <xf numFmtId="49" fontId="9" fillId="0" borderId="6" xfId="0" applyNumberFormat="1" applyFont="1" applyBorder="1" applyAlignment="1" applyProtection="1">
      <alignment horizontal="left" vertical="center"/>
    </xf>
    <xf numFmtId="49" fontId="9" fillId="0" borderId="7" xfId="0" applyNumberFormat="1" applyFont="1" applyBorder="1" applyAlignment="1" applyProtection="1">
      <alignment horizontal="left" vertical="center"/>
    </xf>
    <xf numFmtId="49" fontId="10" fillId="0" borderId="1" xfId="0" applyNumberFormat="1" applyFont="1" applyBorder="1" applyAlignment="1" applyProtection="1">
      <alignment horizontal="lef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5" fillId="3" borderId="0" xfId="0" applyFont="1" applyFill="1" applyAlignment="1" applyProtection="1">
      <alignment vertical="center"/>
    </xf>
    <xf numFmtId="0" fontId="12" fillId="0" borderId="8" xfId="0" applyFont="1" applyBorder="1" applyAlignment="1" applyProtection="1">
      <alignment horizontal="right" vertical="center"/>
    </xf>
    <xf numFmtId="0" fontId="7" fillId="0" borderId="0" xfId="0" applyFont="1" applyBorder="1" applyAlignment="1" applyProtection="1">
      <alignment vertical="center"/>
    </xf>
    <xf numFmtId="0" fontId="12" fillId="0" borderId="3" xfId="0" applyFont="1" applyBorder="1" applyAlignment="1" applyProtection="1">
      <alignment horizontal="right" vertical="center"/>
    </xf>
    <xf numFmtId="0" fontId="12" fillId="0" borderId="4" xfId="0" applyFont="1" applyBorder="1" applyAlignment="1" applyProtection="1">
      <alignment horizontal="right" vertical="center"/>
    </xf>
    <xf numFmtId="0" fontId="12" fillId="0" borderId="2" xfId="0" applyFont="1" applyBorder="1" applyAlignment="1" applyProtection="1">
      <alignment horizontal="right" vertical="center"/>
    </xf>
    <xf numFmtId="0" fontId="12" fillId="0" borderId="4" xfId="0" applyFont="1" applyFill="1" applyBorder="1" applyAlignment="1" applyProtection="1">
      <alignment horizontal="right" vertical="center"/>
    </xf>
    <xf numFmtId="0" fontId="7" fillId="0" borderId="0" xfId="0" applyFont="1" applyFill="1" applyBorder="1" applyAlignment="1" applyProtection="1">
      <alignment vertical="center"/>
    </xf>
    <xf numFmtId="0" fontId="0" fillId="0" borderId="0" xfId="0" applyAlignment="1" applyProtection="1">
      <alignment horizontal="left" vertical="center"/>
    </xf>
    <xf numFmtId="0" fontId="12" fillId="0" borderId="7" xfId="0" applyFont="1" applyBorder="1" applyAlignment="1" applyProtection="1">
      <alignment horizontal="right" vertical="center"/>
    </xf>
    <xf numFmtId="0" fontId="13" fillId="0" borderId="7" xfId="0" applyFont="1" applyBorder="1" applyAlignment="1" applyProtection="1">
      <alignment horizontal="center" vertical="center"/>
    </xf>
    <xf numFmtId="0" fontId="12" fillId="0" borderId="5" xfId="0" applyFont="1" applyBorder="1" applyAlignment="1" applyProtection="1">
      <alignment horizontal="right" vertical="center"/>
    </xf>
    <xf numFmtId="0" fontId="12" fillId="0" borderId="6" xfId="0" applyFont="1" applyBorder="1" applyAlignment="1" applyProtection="1">
      <alignment horizontal="right" vertical="center"/>
    </xf>
    <xf numFmtId="0" fontId="12" fillId="3" borderId="11" xfId="0" applyFont="1" applyFill="1" applyBorder="1" applyAlignment="1" applyProtection="1">
      <alignment horizontal="right" vertical="center"/>
    </xf>
    <xf numFmtId="0" fontId="12" fillId="3" borderId="0" xfId="0" applyFont="1" applyFill="1" applyAlignment="1" applyProtection="1">
      <alignment vertical="center"/>
    </xf>
    <xf numFmtId="0" fontId="0" fillId="4" borderId="0" xfId="0" applyFill="1" applyAlignment="1" applyProtection="1">
      <alignment vertical="center"/>
    </xf>
    <xf numFmtId="0" fontId="0" fillId="4" borderId="0" xfId="0" applyFill="1" applyBorder="1" applyAlignment="1" applyProtection="1">
      <alignment vertical="center"/>
    </xf>
    <xf numFmtId="0" fontId="0" fillId="4" borderId="0" xfId="0" applyFill="1" applyAlignment="1" applyProtection="1">
      <alignment horizontal="left" vertical="center"/>
    </xf>
    <xf numFmtId="0" fontId="7" fillId="4" borderId="0" xfId="0" applyFont="1" applyFill="1" applyBorder="1" applyAlignment="1" applyProtection="1">
      <alignment vertical="center"/>
    </xf>
    <xf numFmtId="0" fontId="5" fillId="4" borderId="0" xfId="0" applyFont="1" applyFill="1" applyBorder="1" applyAlignment="1" applyProtection="1">
      <alignment vertical="center"/>
    </xf>
    <xf numFmtId="0" fontId="1" fillId="4" borderId="0" xfId="0" applyFont="1" applyFill="1" applyAlignment="1" applyProtection="1">
      <alignment horizontal="left" vertical="center"/>
    </xf>
    <xf numFmtId="0" fontId="1" fillId="4" borderId="0" xfId="0" applyFont="1" applyFill="1" applyAlignment="1" applyProtection="1">
      <alignment horizontal="left" vertical="center" wrapText="1"/>
    </xf>
    <xf numFmtId="0" fontId="0" fillId="4" borderId="11" xfId="0" applyFill="1" applyBorder="1" applyAlignment="1" applyProtection="1">
      <alignment horizontal="left" vertical="center"/>
    </xf>
    <xf numFmtId="14" fontId="0" fillId="4" borderId="11" xfId="0" applyNumberFormat="1" applyFill="1" applyBorder="1" applyAlignment="1" applyProtection="1">
      <alignment horizontal="left" vertical="center" wrapText="1"/>
    </xf>
    <xf numFmtId="49" fontId="6" fillId="4" borderId="11" xfId="0" applyNumberFormat="1" applyFont="1" applyFill="1" applyBorder="1" applyAlignment="1" applyProtection="1">
      <alignment horizontal="left" vertical="center" wrapText="1"/>
    </xf>
    <xf numFmtId="0" fontId="0" fillId="4" borderId="11" xfId="0" applyFill="1" applyBorder="1" applyAlignment="1" applyProtection="1">
      <alignment vertical="center"/>
    </xf>
    <xf numFmtId="49" fontId="0" fillId="4" borderId="11" xfId="0" applyNumberFormat="1" applyFill="1" applyBorder="1" applyAlignment="1" applyProtection="1">
      <alignment horizontal="left" vertical="center" wrapText="1"/>
    </xf>
    <xf numFmtId="0" fontId="12" fillId="4" borderId="0" xfId="0" applyFont="1" applyFill="1" applyBorder="1" applyAlignment="1" applyProtection="1">
      <alignment horizontal="right" vertical="center"/>
    </xf>
    <xf numFmtId="49" fontId="0" fillId="4" borderId="0" xfId="0" applyNumberFormat="1" applyFill="1" applyBorder="1" applyAlignment="1" applyProtection="1">
      <alignment horizontal="left" vertical="center" wrapText="1"/>
      <protection locked="0"/>
    </xf>
    <xf numFmtId="0" fontId="0" fillId="4" borderId="0" xfId="0" applyFill="1" applyBorder="1" applyAlignment="1" applyProtection="1">
      <alignment horizontal="right" vertical="center"/>
    </xf>
    <xf numFmtId="0" fontId="0" fillId="4" borderId="11" xfId="0" applyFont="1" applyFill="1" applyBorder="1" applyAlignment="1" applyProtection="1">
      <alignment horizontal="right" vertical="center"/>
    </xf>
    <xf numFmtId="49" fontId="0" fillId="4" borderId="11" xfId="0" applyNumberFormat="1" applyFont="1" applyFill="1" applyBorder="1" applyAlignment="1" applyProtection="1">
      <alignment horizontal="left" vertical="center" wrapText="1"/>
    </xf>
    <xf numFmtId="0" fontId="3" fillId="4" borderId="11" xfId="0" applyFont="1" applyFill="1" applyBorder="1" applyAlignment="1" applyProtection="1">
      <alignment horizontal="right" vertical="center"/>
    </xf>
    <xf numFmtId="49" fontId="3" fillId="4" borderId="11" xfId="0" applyNumberFormat="1" applyFont="1" applyFill="1" applyBorder="1" applyAlignment="1" applyProtection="1">
      <alignment horizontal="left" vertical="center" wrapText="1"/>
    </xf>
    <xf numFmtId="0" fontId="0" fillId="4" borderId="9" xfId="0" applyFill="1" applyBorder="1" applyAlignment="1" applyProtection="1">
      <alignment vertical="center"/>
    </xf>
    <xf numFmtId="1" fontId="0" fillId="4" borderId="0" xfId="0" applyNumberFormat="1" applyFill="1" applyBorder="1" applyAlignment="1" applyProtection="1">
      <alignment horizontal="left" vertical="center" wrapText="1"/>
    </xf>
    <xf numFmtId="0" fontId="0" fillId="4" borderId="0" xfId="0" applyFill="1" applyAlignment="1" applyProtection="1">
      <alignment horizontal="left" vertical="center" wrapText="1"/>
    </xf>
    <xf numFmtId="0" fontId="4" fillId="4" borderId="4" xfId="0" applyFont="1" applyFill="1" applyBorder="1" applyAlignment="1" applyProtection="1">
      <alignment horizontal="left" vertical="center" wrapText="1"/>
    </xf>
    <xf numFmtId="49" fontId="0" fillId="4" borderId="0" xfId="0" applyNumberFormat="1" applyFill="1" applyBorder="1" applyAlignment="1" applyProtection="1">
      <alignment horizontal="left" vertical="center" wrapText="1"/>
    </xf>
    <xf numFmtId="0" fontId="0" fillId="4" borderId="9" xfId="0" applyNumberFormat="1" applyFill="1" applyBorder="1" applyAlignment="1" applyProtection="1">
      <alignment horizontal="left" vertical="center" wrapText="1"/>
    </xf>
    <xf numFmtId="49" fontId="0" fillId="4" borderId="4" xfId="0" applyNumberFormat="1" applyFill="1" applyBorder="1" applyAlignment="1" applyProtection="1">
      <alignment horizontal="left" vertical="center" wrapText="1"/>
    </xf>
    <xf numFmtId="0" fontId="0" fillId="4" borderId="0" xfId="0" applyNumberFormat="1" applyFill="1" applyAlignment="1" applyProtection="1">
      <alignment horizontal="left" vertical="center" wrapText="1"/>
    </xf>
    <xf numFmtId="49" fontId="0" fillId="4" borderId="3" xfId="0" applyNumberForma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3" borderId="0" xfId="0" applyFill="1" applyBorder="1" applyAlignment="1" applyProtection="1">
      <alignment horizontal="left" vertical="center" wrapText="1"/>
    </xf>
    <xf numFmtId="164" fontId="0" fillId="3" borderId="0" xfId="0" applyNumberFormat="1" applyFill="1" applyBorder="1" applyAlignment="1" applyProtection="1">
      <alignment horizontal="left" vertical="center" wrapText="1"/>
    </xf>
    <xf numFmtId="0" fontId="0" fillId="3" borderId="0" xfId="0" applyNumberFormat="1" applyFill="1" applyBorder="1" applyAlignment="1" applyProtection="1">
      <alignment horizontal="left" vertical="center" wrapText="1"/>
    </xf>
    <xf numFmtId="164" fontId="0" fillId="3" borderId="13" xfId="0" applyNumberFormat="1" applyFill="1" applyBorder="1" applyAlignment="1" applyProtection="1">
      <alignment horizontal="left" vertical="center" wrapText="1"/>
    </xf>
    <xf numFmtId="0" fontId="0" fillId="0" borderId="0" xfId="0" applyBorder="1" applyAlignment="1" applyProtection="1">
      <alignment horizontal="left" vertical="center" wrapText="1"/>
    </xf>
    <xf numFmtId="0" fontId="4" fillId="2" borderId="2"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 xfId="0" applyFont="1" applyFill="1" applyBorder="1" applyAlignment="1" applyProtection="1">
      <alignment vertical="center"/>
    </xf>
    <xf numFmtId="0" fontId="12" fillId="0" borderId="2" xfId="0" applyFont="1" applyBorder="1" applyAlignment="1" applyProtection="1">
      <alignment horizontal="right" vertical="center" wrapText="1"/>
    </xf>
    <xf numFmtId="0" fontId="13" fillId="0" borderId="8" xfId="0" applyFont="1" applyBorder="1" applyAlignment="1" applyProtection="1">
      <alignment horizontal="right" vertical="center"/>
    </xf>
    <xf numFmtId="0" fontId="12" fillId="0" borderId="1" xfId="0" applyFont="1" applyBorder="1" applyAlignment="1" applyProtection="1">
      <alignment horizontal="right" vertical="center" wrapText="1"/>
    </xf>
    <xf numFmtId="1" fontId="0" fillId="2" borderId="1" xfId="0" applyNumberFormat="1" applyFill="1" applyBorder="1" applyAlignment="1" applyProtection="1">
      <alignment horizontal="left" vertical="center" wrapText="1"/>
      <protection locked="0"/>
    </xf>
    <xf numFmtId="0" fontId="11" fillId="4"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0" fillId="3" borderId="0"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7" fillId="3" borderId="0" xfId="0" applyFont="1" applyFill="1" applyAlignment="1" applyProtection="1">
      <alignment vertical="center"/>
    </xf>
    <xf numFmtId="164" fontId="7" fillId="0" borderId="0" xfId="0" applyNumberFormat="1" applyFont="1" applyAlignment="1" applyProtection="1">
      <alignment vertical="center"/>
    </xf>
    <xf numFmtId="49" fontId="7" fillId="0" borderId="0" xfId="0" applyNumberFormat="1" applyFont="1" applyAlignment="1" applyProtection="1">
      <alignment vertical="center"/>
    </xf>
    <xf numFmtId="164" fontId="7" fillId="3" borderId="0" xfId="0" applyNumberFormat="1" applyFont="1" applyFill="1" applyAlignment="1" applyProtection="1">
      <alignment vertical="center"/>
    </xf>
    <xf numFmtId="49" fontId="7" fillId="3" borderId="0" xfId="0" applyNumberFormat="1" applyFont="1" applyFill="1" applyAlignment="1" applyProtection="1">
      <alignment vertical="center"/>
    </xf>
    <xf numFmtId="14" fontId="7" fillId="0" borderId="0" xfId="0"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protection locked="0"/>
    </xf>
    <xf numFmtId="0" fontId="7" fillId="3"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left" vertical="center" wrapText="1"/>
    </xf>
    <xf numFmtId="0" fontId="0" fillId="4" borderId="0" xfId="0" applyNumberForma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49" fontId="6" fillId="4" borderId="0" xfId="0" applyNumberFormat="1" applyFont="1" applyFill="1" applyBorder="1" applyAlignment="1" applyProtection="1">
      <alignment horizontal="left" vertical="center" wrapText="1"/>
    </xf>
    <xf numFmtId="14" fontId="0" fillId="4" borderId="0" xfId="0" applyNumberFormat="1" applyFill="1" applyBorder="1" applyAlignment="1" applyProtection="1">
      <alignment horizontal="left" vertical="center" wrapText="1"/>
    </xf>
    <xf numFmtId="0" fontId="8" fillId="4" borderId="0" xfId="0" applyFont="1" applyFill="1" applyBorder="1" applyAlignment="1" applyProtection="1">
      <alignment vertical="center"/>
    </xf>
    <xf numFmtId="0" fontId="1" fillId="4" borderId="0" xfId="0" applyFont="1" applyFill="1" applyBorder="1" applyAlignment="1" applyProtection="1">
      <alignment horizontal="left" vertical="center" wrapText="1"/>
    </xf>
    <xf numFmtId="49" fontId="7" fillId="4" borderId="0" xfId="0" applyNumberFormat="1" applyFont="1" applyFill="1" applyBorder="1" applyAlignment="1" applyProtection="1">
      <alignment horizontal="center" vertical="center" wrapText="1"/>
    </xf>
    <xf numFmtId="1" fontId="7" fillId="4" borderId="0" xfId="0" applyNumberFormat="1" applyFont="1" applyFill="1" applyBorder="1" applyAlignment="1" applyProtection="1">
      <alignment horizontal="center" vertical="center" wrapText="1"/>
    </xf>
    <xf numFmtId="49" fontId="0" fillId="2" borderId="5"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12" fillId="4" borderId="11" xfId="0" applyFont="1" applyFill="1" applyBorder="1" applyAlignment="1" applyProtection="1">
      <alignment horizontal="right" vertical="center"/>
    </xf>
    <xf numFmtId="49" fontId="0" fillId="4" borderId="11" xfId="0" applyNumberFormat="1" applyFill="1" applyBorder="1" applyAlignment="1" applyProtection="1">
      <alignment horizontal="left" vertical="center" wrapText="1"/>
      <protection locked="0"/>
    </xf>
    <xf numFmtId="49" fontId="20" fillId="2" borderId="1" xfId="1" applyNumberForma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xf>
    <xf numFmtId="49" fontId="5" fillId="0" borderId="14" xfId="0" applyNumberFormat="1" applyFont="1" applyFill="1" applyBorder="1" applyAlignment="1" applyProtection="1">
      <alignment vertical="center"/>
    </xf>
    <xf numFmtId="49" fontId="5" fillId="0" borderId="1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14" fontId="5" fillId="0" borderId="5" xfId="0" applyNumberFormat="1" applyFont="1" applyFill="1" applyBorder="1" applyAlignment="1" applyProtection="1">
      <alignment vertical="center"/>
    </xf>
    <xf numFmtId="14" fontId="5" fillId="0" borderId="6"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0" fontId="12" fillId="0" borderId="8" xfId="0" applyFont="1" applyFill="1" applyBorder="1" applyAlignment="1" applyProtection="1">
      <alignment horizontal="right" vertical="center"/>
    </xf>
    <xf numFmtId="49" fontId="0" fillId="2" borderId="1" xfId="0" applyNumberFormat="1" applyFill="1" applyBorder="1" applyAlignment="1" applyProtection="1">
      <alignment horizontal="left" vertical="top" wrapText="1"/>
      <protection locked="0"/>
    </xf>
    <xf numFmtId="1" fontId="3" fillId="2" borderId="1" xfId="0" applyNumberFormat="1" applyFont="1" applyFill="1" applyBorder="1" applyAlignment="1" applyProtection="1">
      <alignment horizontal="left" vertical="center"/>
    </xf>
    <xf numFmtId="49" fontId="9" fillId="0" borderId="0" xfId="0" applyNumberFormat="1" applyFont="1" applyBorder="1" applyAlignment="1" applyProtection="1">
      <alignment horizontal="left" vertical="top"/>
    </xf>
    <xf numFmtId="49" fontId="9" fillId="0" borderId="0" xfId="0" applyNumberFormat="1" applyFont="1" applyBorder="1" applyAlignment="1" applyProtection="1">
      <alignment horizontal="left" vertical="center"/>
    </xf>
    <xf numFmtId="0" fontId="3" fillId="0" borderId="0" xfId="0" applyFont="1" applyBorder="1" applyAlignment="1">
      <alignment vertical="center"/>
    </xf>
    <xf numFmtId="49" fontId="3" fillId="0" borderId="0" xfId="0" applyNumberFormat="1" applyFont="1" applyBorder="1" applyAlignment="1">
      <alignment vertical="center"/>
    </xf>
    <xf numFmtId="49" fontId="21" fillId="0" borderId="0" xfId="0" applyNumberFormat="1" applyFont="1"/>
    <xf numFmtId="0" fontId="9" fillId="0" borderId="0" xfId="0" applyFont="1" applyAlignment="1" applyProtection="1">
      <alignment vertical="center" wrapText="1"/>
      <protection locked="0"/>
    </xf>
    <xf numFmtId="0" fontId="0" fillId="0" borderId="0" xfId="0" applyAlignment="1">
      <alignment vertical="center" wrapText="1"/>
    </xf>
    <xf numFmtId="0" fontId="3" fillId="0" borderId="0" xfId="0" applyFont="1" applyAlignment="1" applyProtection="1">
      <alignment horizontal="right" vertical="center"/>
      <protection locked="0"/>
    </xf>
    <xf numFmtId="0" fontId="3" fillId="0" borderId="3" xfId="0" applyFont="1" applyBorder="1" applyAlignment="1" applyProtection="1">
      <alignment vertical="center"/>
      <protection locked="0"/>
    </xf>
    <xf numFmtId="49" fontId="3" fillId="0" borderId="15" xfId="0" applyNumberFormat="1" applyFont="1" applyBorder="1" applyAlignment="1" applyProtection="1">
      <alignment horizontal="left" vertical="top"/>
    </xf>
    <xf numFmtId="0" fontId="3" fillId="0" borderId="4" xfId="0" applyFont="1" applyBorder="1" applyAlignment="1" applyProtection="1">
      <alignment vertical="center"/>
      <protection locked="0"/>
    </xf>
    <xf numFmtId="49" fontId="3" fillId="0" borderId="10" xfId="0" applyNumberFormat="1" applyFont="1" applyBorder="1" applyAlignment="1" applyProtection="1">
      <alignment horizontal="left" vertical="top"/>
    </xf>
    <xf numFmtId="0" fontId="3" fillId="0" borderId="1"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2" xfId="0" applyFont="1" applyBorder="1" applyAlignment="1" applyProtection="1">
      <alignment vertical="center" wrapText="1"/>
      <protection locked="0"/>
    </xf>
    <xf numFmtId="0" fontId="0" fillId="0" borderId="12" xfId="0" applyBorder="1" applyAlignment="1">
      <alignment vertical="center" wrapText="1"/>
    </xf>
    <xf numFmtId="0" fontId="0" fillId="0" borderId="2" xfId="0" applyBorder="1" applyAlignment="1">
      <alignment vertical="center" wrapText="1"/>
    </xf>
    <xf numFmtId="49" fontId="3" fillId="0" borderId="14" xfId="0" applyNumberFormat="1" applyFont="1" applyBorder="1" applyAlignment="1" applyProtection="1">
      <alignment horizontal="left" vertical="center"/>
    </xf>
    <xf numFmtId="49" fontId="3" fillId="0" borderId="15"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0" fontId="3" fillId="0" borderId="8" xfId="0" applyNumberFormat="1" applyFont="1" applyBorder="1" applyAlignment="1" applyProtection="1">
      <alignment horizontal="left" vertical="top"/>
    </xf>
    <xf numFmtId="49" fontId="3" fillId="0" borderId="14" xfId="0" applyNumberFormat="1" applyFont="1" applyBorder="1" applyAlignment="1" applyProtection="1">
      <alignment horizontal="left" vertical="top"/>
    </xf>
    <xf numFmtId="0" fontId="3" fillId="0" borderId="3" xfId="0" applyNumberFormat="1" applyFont="1" applyBorder="1" applyAlignment="1" applyProtection="1">
      <alignment horizontal="left" vertical="top"/>
    </xf>
    <xf numFmtId="0" fontId="3" fillId="0" borderId="4" xfId="0" applyNumberFormat="1" applyFont="1" applyBorder="1" applyAlignment="1" applyProtection="1">
      <alignment horizontal="left" vertical="top"/>
    </xf>
    <xf numFmtId="0" fontId="3" fillId="0" borderId="8" xfId="0" applyNumberFormat="1" applyFont="1" applyBorder="1" applyAlignment="1" applyProtection="1">
      <alignment horizontal="left" vertical="center"/>
    </xf>
    <xf numFmtId="0" fontId="3" fillId="0" borderId="4" xfId="0" applyNumberFormat="1" applyFont="1" applyBorder="1" applyAlignment="1" applyProtection="1">
      <alignment horizontal="left" vertical="center"/>
    </xf>
    <xf numFmtId="0" fontId="3" fillId="0" borderId="3" xfId="0" applyNumberFormat="1" applyFont="1" applyBorder="1" applyAlignment="1" applyProtection="1">
      <alignment horizontal="left" vertical="center"/>
    </xf>
    <xf numFmtId="0" fontId="9" fillId="0" borderId="0" xfId="0"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xf>
    <xf numFmtId="0" fontId="3" fillId="0" borderId="1" xfId="0" applyFont="1" applyBorder="1" applyAlignment="1" applyProtection="1">
      <alignment vertical="center" wrapText="1"/>
      <protection locked="0"/>
    </xf>
    <xf numFmtId="0" fontId="3" fillId="0" borderId="6" xfId="0" applyFont="1" applyBorder="1" applyAlignment="1" applyProtection="1">
      <alignmen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16" fillId="0" borderId="1" xfId="0" applyNumberFormat="1" applyFont="1" applyBorder="1" applyAlignment="1">
      <alignment vertical="center"/>
    </xf>
    <xf numFmtId="49" fontId="16" fillId="0" borderId="1" xfId="0" applyNumberFormat="1" applyFont="1" applyBorder="1" applyAlignment="1">
      <alignment vertical="center"/>
    </xf>
    <xf numFmtId="49" fontId="8" fillId="0" borderId="0"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vertical="center" wrapText="1"/>
    </xf>
    <xf numFmtId="49" fontId="5" fillId="0" borderId="6" xfId="0" applyNumberFormat="1" applyFont="1" applyBorder="1" applyAlignment="1" applyProtection="1">
      <alignment vertical="center" wrapText="1"/>
    </xf>
    <xf numFmtId="49" fontId="5" fillId="0" borderId="5" xfId="0" applyNumberFormat="1" applyFont="1" applyBorder="1" applyAlignment="1" applyProtection="1">
      <alignment vertical="center" wrapText="1"/>
    </xf>
    <xf numFmtId="14" fontId="5" fillId="0" borderId="6" xfId="0" applyNumberFormat="1" applyFont="1" applyBorder="1" applyAlignment="1" applyProtection="1">
      <alignment vertical="center" wrapText="1"/>
    </xf>
    <xf numFmtId="1" fontId="5" fillId="0" borderId="6" xfId="0" applyNumberFormat="1" applyFont="1" applyBorder="1" applyAlignment="1" applyProtection="1">
      <alignment vertical="center" wrapText="1"/>
    </xf>
    <xf numFmtId="49" fontId="5" fillId="0" borderId="1" xfId="0" applyNumberFormat="1" applyFont="1" applyBorder="1" applyAlignment="1" applyProtection="1">
      <alignment vertical="center" wrapText="1"/>
    </xf>
    <xf numFmtId="14" fontId="5" fillId="0" borderId="7" xfId="0" applyNumberFormat="1" applyFont="1" applyBorder="1" applyAlignment="1" applyProtection="1">
      <alignment vertical="center" wrapText="1"/>
    </xf>
    <xf numFmtId="14" fontId="5" fillId="0" borderId="5" xfId="0" applyNumberFormat="1" applyFont="1" applyBorder="1" applyAlignment="1" applyProtection="1">
      <alignment vertical="center" wrapText="1"/>
    </xf>
    <xf numFmtId="0" fontId="5" fillId="0" borderId="7" xfId="0" applyNumberFormat="1" applyFont="1" applyBorder="1" applyAlignment="1" applyProtection="1">
      <alignment vertical="center" wrapText="1"/>
    </xf>
    <xf numFmtId="0" fontId="5" fillId="0" borderId="0" xfId="0" applyFont="1" applyAlignment="1">
      <alignment vertical="center" wrapText="1"/>
    </xf>
    <xf numFmtId="49" fontId="5" fillId="6" borderId="3" xfId="0" applyNumberFormat="1" applyFont="1" applyFill="1" applyBorder="1" applyAlignment="1" applyProtection="1">
      <alignment vertical="center"/>
    </xf>
    <xf numFmtId="49" fontId="5" fillId="6" borderId="15" xfId="0" applyNumberFormat="1" applyFont="1" applyFill="1" applyBorder="1" applyAlignment="1" applyProtection="1">
      <alignment vertical="center"/>
    </xf>
    <xf numFmtId="49" fontId="5" fillId="6" borderId="6" xfId="0" applyNumberFormat="1" applyFont="1" applyFill="1" applyBorder="1" applyAlignment="1" applyProtection="1">
      <alignment vertical="center" wrapText="1"/>
    </xf>
    <xf numFmtId="49" fontId="3" fillId="6" borderId="1" xfId="0" applyNumberFormat="1" applyFont="1" applyFill="1" applyBorder="1" applyAlignment="1" applyProtection="1">
      <alignment horizontal="left" vertical="center"/>
    </xf>
    <xf numFmtId="49" fontId="5" fillId="6" borderId="6" xfId="0" applyNumberFormat="1" applyFont="1" applyFill="1" applyBorder="1" applyAlignment="1" applyProtection="1">
      <alignment vertical="center"/>
    </xf>
    <xf numFmtId="0" fontId="5" fillId="6" borderId="6" xfId="0" applyFont="1" applyFill="1" applyBorder="1" applyAlignment="1" applyProtection="1">
      <alignment vertical="center"/>
    </xf>
    <xf numFmtId="49" fontId="3" fillId="6" borderId="6" xfId="0" applyNumberFormat="1" applyFont="1" applyFill="1" applyBorder="1" applyAlignment="1" applyProtection="1">
      <alignment vertical="center"/>
    </xf>
    <xf numFmtId="0" fontId="3" fillId="0" borderId="6" xfId="0" applyFont="1" applyBorder="1" applyAlignment="1" applyProtection="1">
      <alignment vertical="center"/>
    </xf>
    <xf numFmtId="0" fontId="3" fillId="0" borderId="1" xfId="0" applyFont="1" applyBorder="1" applyAlignment="1" applyProtection="1">
      <alignment vertical="center"/>
    </xf>
    <xf numFmtId="0" fontId="3" fillId="0" borderId="7" xfId="0" applyFont="1" applyBorder="1" applyAlignment="1" applyProtection="1">
      <alignment vertical="center"/>
    </xf>
    <xf numFmtId="0" fontId="3" fillId="0" borderId="5" xfId="0" applyFont="1" applyBorder="1" applyAlignment="1" applyProtection="1">
      <alignment vertical="center"/>
    </xf>
    <xf numFmtId="49" fontId="3" fillId="0" borderId="6" xfId="0" applyNumberFormat="1" applyFont="1" applyBorder="1" applyAlignment="1" applyProtection="1">
      <alignment vertical="center"/>
    </xf>
    <xf numFmtId="164" fontId="3" fillId="0" borderId="6" xfId="0" applyNumberFormat="1" applyFont="1" applyBorder="1" applyAlignment="1" applyProtection="1">
      <alignment vertical="center"/>
    </xf>
    <xf numFmtId="49" fontId="3" fillId="0" borderId="7" xfId="0" applyNumberFormat="1" applyFont="1" applyBorder="1" applyAlignment="1" applyProtection="1">
      <alignment vertical="center"/>
    </xf>
    <xf numFmtId="49" fontId="3" fillId="0" borderId="5" xfId="0" applyNumberFormat="1" applyFont="1" applyBorder="1" applyAlignment="1" applyProtection="1">
      <alignment vertical="center"/>
    </xf>
    <xf numFmtId="0" fontId="3" fillId="0" borderId="0" xfId="0" applyFont="1"/>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 fontId="7" fillId="2" borderId="0"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wrapText="1"/>
    </xf>
    <xf numFmtId="0" fontId="22" fillId="0" borderId="6" xfId="0" applyFont="1" applyBorder="1" applyAlignment="1" applyProtection="1">
      <alignment horizontal="right" vertical="center"/>
    </xf>
    <xf numFmtId="14" fontId="0" fillId="0" borderId="0" xfId="0" applyNumberFormat="1"/>
    <xf numFmtId="14" fontId="5" fillId="0" borderId="6" xfId="0" applyNumberFormat="1" applyFont="1" applyBorder="1" applyAlignment="1" applyProtection="1">
      <alignment vertical="center"/>
    </xf>
    <xf numFmtId="14" fontId="5" fillId="0" borderId="5" xfId="0" applyNumberFormat="1" applyFont="1" applyBorder="1" applyAlignment="1" applyProtection="1">
      <alignment vertical="center"/>
    </xf>
    <xf numFmtId="14" fontId="5" fillId="0" borderId="7" xfId="0" applyNumberFormat="1" applyFont="1" applyBorder="1" applyAlignment="1" applyProtection="1">
      <alignment vertical="center"/>
    </xf>
    <xf numFmtId="165" fontId="0" fillId="2" borderId="1" xfId="0" applyNumberFormat="1" applyFill="1" applyBorder="1" applyAlignment="1" applyProtection="1">
      <alignment horizontal="left" vertical="center" wrapText="1"/>
      <protection locked="0"/>
    </xf>
    <xf numFmtId="0" fontId="0" fillId="0" borderId="1" xfId="0" applyBorder="1" applyProtection="1">
      <protection locked="0"/>
    </xf>
    <xf numFmtId="0" fontId="6" fillId="0" borderId="2"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0" fontId="1" fillId="0" borderId="2"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49" fontId="14" fillId="0" borderId="2" xfId="0" applyNumberFormat="1" applyFont="1" applyBorder="1" applyAlignment="1" applyProtection="1">
      <alignment horizontal="left" vertical="center" wrapText="1"/>
    </xf>
    <xf numFmtId="49" fontId="14" fillId="0" borderId="12" xfId="0" applyNumberFormat="1"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1" fillId="4" borderId="0" xfId="0" applyFont="1" applyFill="1" applyAlignment="1" applyProtection="1">
      <alignment horizontal="center" vertical="center"/>
    </xf>
    <xf numFmtId="0" fontId="17" fillId="0" borderId="2" xfId="0" applyFont="1" applyBorder="1" applyAlignment="1" applyProtection="1">
      <alignment horizontal="center" vertical="center"/>
    </xf>
    <xf numFmtId="0" fontId="17" fillId="0" borderId="12" xfId="0" applyFont="1" applyBorder="1" applyAlignment="1" applyProtection="1">
      <alignment horizontal="center" vertical="center"/>
    </xf>
    <xf numFmtId="0" fontId="11" fillId="3" borderId="0" xfId="0" applyFont="1" applyFill="1" applyAlignment="1" applyProtection="1">
      <alignment horizontal="center" vertical="center"/>
    </xf>
  </cellXfs>
  <cellStyles count="2">
    <cellStyle name="Hyperlink" xfId="1" builtinId="8"/>
    <cellStyle name="Normal" xfId="0" builtinId="0"/>
  </cellStyles>
  <dxfs count="4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47"/>
  <sheetViews>
    <sheetView showGridLines="0" tabSelected="1" workbookViewId="0">
      <selection activeCell="I5" sqref="I5"/>
    </sheetView>
  </sheetViews>
  <sheetFormatPr defaultColWidth="8.85546875" defaultRowHeight="15" x14ac:dyDescent="0.25"/>
  <cols>
    <col min="1" max="1" width="5.7109375" style="63" customWidth="1"/>
    <col min="2" max="2" width="89.7109375" style="6" customWidth="1"/>
    <col min="3" max="3" width="36.140625" style="92" customWidth="1"/>
    <col min="4" max="4" width="5.5703125" style="92" hidden="1" customWidth="1"/>
    <col min="5" max="5" width="25.85546875" style="16" hidden="1" customWidth="1"/>
    <col min="6" max="6" width="5.7109375" style="63" customWidth="1"/>
    <col min="7" max="13" width="8.85546875" style="63"/>
    <col min="14" max="16384" width="8.85546875" style="6"/>
  </cols>
  <sheetData>
    <row r="1" spans="2:5" s="63" customFormat="1" ht="5.45" customHeight="1" x14ac:dyDescent="0.25">
      <c r="C1" s="84"/>
      <c r="D1" s="84"/>
      <c r="E1" s="67"/>
    </row>
    <row r="2" spans="2:5" s="63" customFormat="1" ht="20.45" customHeight="1" x14ac:dyDescent="0.25">
      <c r="B2" s="228" t="s">
        <v>28</v>
      </c>
      <c r="C2" s="228"/>
      <c r="D2" s="106"/>
      <c r="E2" s="67"/>
    </row>
    <row r="3" spans="2:5" s="63" customFormat="1" ht="7.15" customHeight="1" x14ac:dyDescent="0.25">
      <c r="C3" s="84"/>
      <c r="D3" s="84"/>
      <c r="E3" s="67"/>
    </row>
    <row r="4" spans="2:5" ht="258" customHeight="1" x14ac:dyDescent="0.25">
      <c r="B4" s="222" t="s">
        <v>523</v>
      </c>
      <c r="C4" s="223"/>
      <c r="D4" s="127"/>
      <c r="E4" s="127" t="s">
        <v>541</v>
      </c>
    </row>
    <row r="5" spans="2:5" s="63" customFormat="1" ht="25.15" customHeight="1" x14ac:dyDescent="0.25">
      <c r="C5" s="84"/>
      <c r="D5" s="84"/>
      <c r="E5" s="67"/>
    </row>
    <row r="6" spans="2:5" x14ac:dyDescent="0.25">
      <c r="B6" s="98" t="s">
        <v>25</v>
      </c>
      <c r="C6" s="85"/>
      <c r="D6" s="121"/>
      <c r="E6" s="126" t="s">
        <v>392</v>
      </c>
    </row>
    <row r="7" spans="2:5" x14ac:dyDescent="0.25">
      <c r="B7" s="49" t="s">
        <v>19</v>
      </c>
      <c r="C7" s="34"/>
      <c r="D7" s="209" t="s">
        <v>540</v>
      </c>
      <c r="E7" s="50" t="s">
        <v>29</v>
      </c>
    </row>
    <row r="8" spans="2:5" x14ac:dyDescent="0.25">
      <c r="B8" s="51" t="s">
        <v>31</v>
      </c>
      <c r="C8" s="34"/>
      <c r="D8" s="209" t="s">
        <v>540</v>
      </c>
      <c r="E8" s="50" t="s">
        <v>32</v>
      </c>
    </row>
    <row r="9" spans="2:5" x14ac:dyDescent="0.25">
      <c r="B9" s="51" t="s">
        <v>18</v>
      </c>
      <c r="C9" s="34"/>
      <c r="D9" s="209" t="s">
        <v>540</v>
      </c>
      <c r="E9" s="50" t="s">
        <v>33</v>
      </c>
    </row>
    <row r="10" spans="2:5" x14ac:dyDescent="0.25">
      <c r="B10" s="51" t="s">
        <v>505</v>
      </c>
      <c r="C10" s="34"/>
      <c r="D10" s="209" t="s">
        <v>540</v>
      </c>
      <c r="E10" s="50" t="s">
        <v>34</v>
      </c>
    </row>
    <row r="11" spans="2:5" x14ac:dyDescent="0.25">
      <c r="B11" s="51" t="s">
        <v>2</v>
      </c>
      <c r="C11" s="34"/>
      <c r="D11" s="209" t="s">
        <v>540</v>
      </c>
      <c r="E11" s="50" t="s">
        <v>30</v>
      </c>
    </row>
    <row r="12" spans="2:5" x14ac:dyDescent="0.25">
      <c r="B12" s="51" t="s">
        <v>519</v>
      </c>
      <c r="C12" s="34"/>
      <c r="D12" s="209" t="s">
        <v>540</v>
      </c>
      <c r="E12" s="50" t="s">
        <v>35</v>
      </c>
    </row>
    <row r="13" spans="2:5" x14ac:dyDescent="0.25">
      <c r="B13" s="51" t="s">
        <v>330</v>
      </c>
      <c r="C13" s="34"/>
      <c r="D13" s="209" t="s">
        <v>540</v>
      </c>
      <c r="E13" s="50" t="s">
        <v>36</v>
      </c>
    </row>
    <row r="14" spans="2:5" x14ac:dyDescent="0.25">
      <c r="B14" s="52" t="s">
        <v>506</v>
      </c>
      <c r="C14" s="34"/>
      <c r="D14" s="209" t="s">
        <v>540</v>
      </c>
      <c r="E14" s="50" t="s">
        <v>311</v>
      </c>
    </row>
    <row r="15" spans="2:5" ht="7.15" customHeight="1" x14ac:dyDescent="0.25">
      <c r="B15" s="77"/>
      <c r="C15" s="86"/>
      <c r="D15" s="128"/>
      <c r="E15" s="66"/>
    </row>
    <row r="16" spans="2:5" x14ac:dyDescent="0.25">
      <c r="B16" s="49" t="s">
        <v>3</v>
      </c>
      <c r="C16" s="34"/>
      <c r="D16" s="209" t="s">
        <v>540</v>
      </c>
      <c r="E16" s="50" t="s">
        <v>37</v>
      </c>
    </row>
    <row r="17" spans="1:13" x14ac:dyDescent="0.25">
      <c r="B17" s="51" t="s">
        <v>4</v>
      </c>
      <c r="C17" s="34"/>
      <c r="D17" s="209" t="s">
        <v>540</v>
      </c>
      <c r="E17" s="50" t="s">
        <v>38</v>
      </c>
    </row>
    <row r="18" spans="1:13" x14ac:dyDescent="0.25">
      <c r="B18" s="51" t="s">
        <v>40</v>
      </c>
      <c r="C18" s="34"/>
      <c r="D18" s="209" t="s">
        <v>540</v>
      </c>
      <c r="E18" s="50" t="s">
        <v>39</v>
      </c>
    </row>
    <row r="19" spans="1:13" x14ac:dyDescent="0.25">
      <c r="B19" s="51" t="s">
        <v>321</v>
      </c>
      <c r="C19" s="34"/>
      <c r="D19" s="209" t="s">
        <v>540</v>
      </c>
      <c r="E19" s="50" t="s">
        <v>93</v>
      </c>
    </row>
    <row r="20" spans="1:13" x14ac:dyDescent="0.25">
      <c r="B20" s="52" t="s">
        <v>5</v>
      </c>
      <c r="C20" s="134"/>
      <c r="D20" s="209" t="s">
        <v>540</v>
      </c>
      <c r="E20" s="50" t="s">
        <v>41</v>
      </c>
    </row>
    <row r="21" spans="1:13" s="38" customFormat="1" ht="7.15" customHeight="1" x14ac:dyDescent="0.25">
      <c r="A21" s="64"/>
      <c r="B21" s="77"/>
      <c r="C21" s="86"/>
      <c r="D21" s="128"/>
      <c r="E21" s="66"/>
      <c r="F21" s="64"/>
      <c r="G21" s="64"/>
      <c r="H21" s="64"/>
      <c r="I21" s="64"/>
      <c r="J21" s="64"/>
      <c r="K21" s="64"/>
      <c r="L21" s="64"/>
      <c r="M21" s="64"/>
    </row>
    <row r="22" spans="1:13" x14ac:dyDescent="0.25">
      <c r="B22" s="49" t="s">
        <v>520</v>
      </c>
      <c r="C22" s="219" t="str">
        <f>IF((Contact_First_Name=""),"",Contact_First_Name)</f>
        <v/>
      </c>
      <c r="D22" s="209" t="s">
        <v>540</v>
      </c>
      <c r="E22" s="50" t="s">
        <v>42</v>
      </c>
    </row>
    <row r="23" spans="1:13" x14ac:dyDescent="0.25">
      <c r="B23" s="51" t="s">
        <v>331</v>
      </c>
      <c r="C23" s="219" t="str">
        <f>IF((Contact_Last_Name=""),"",Contact_Last_Name)</f>
        <v/>
      </c>
      <c r="D23" s="209" t="s">
        <v>540</v>
      </c>
      <c r="E23" s="50" t="s">
        <v>43</v>
      </c>
    </row>
    <row r="24" spans="1:13" x14ac:dyDescent="0.25">
      <c r="B24" s="51" t="s">
        <v>332</v>
      </c>
      <c r="C24" s="219" t="str">
        <f>IF((Contact_Position=""),"",Contact_Position)</f>
        <v/>
      </c>
      <c r="D24" s="209" t="s">
        <v>540</v>
      </c>
      <c r="E24" s="50" t="s">
        <v>44</v>
      </c>
    </row>
    <row r="25" spans="1:13" x14ac:dyDescent="0.25">
      <c r="B25" s="51" t="s">
        <v>333</v>
      </c>
      <c r="C25" s="219" t="str">
        <f>IF((Contact_Phone=""),"",Contact_Phone)</f>
        <v/>
      </c>
      <c r="D25" s="209" t="s">
        <v>540</v>
      </c>
      <c r="E25" s="50" t="s">
        <v>320</v>
      </c>
    </row>
    <row r="26" spans="1:13" x14ac:dyDescent="0.25">
      <c r="B26" s="52" t="s">
        <v>334</v>
      </c>
      <c r="C26" s="219" t="str">
        <f>IF((Contact_email=""),"",Contact_email)</f>
        <v/>
      </c>
      <c r="D26" s="209" t="s">
        <v>540</v>
      </c>
      <c r="E26" s="50" t="s">
        <v>45</v>
      </c>
    </row>
    <row r="27" spans="1:13" s="38" customFormat="1" ht="7.15" customHeight="1" x14ac:dyDescent="0.25">
      <c r="A27" s="64"/>
      <c r="B27" s="75"/>
      <c r="C27" s="86"/>
      <c r="D27" s="128"/>
      <c r="E27" s="66"/>
      <c r="F27" s="64"/>
      <c r="G27" s="64"/>
      <c r="H27" s="64"/>
      <c r="I27" s="64"/>
      <c r="J27" s="64"/>
      <c r="K27" s="64"/>
      <c r="L27" s="64"/>
      <c r="M27" s="64"/>
    </row>
    <row r="28" spans="1:13" x14ac:dyDescent="0.25">
      <c r="B28" s="53" t="s">
        <v>516</v>
      </c>
      <c r="C28" s="105"/>
      <c r="D28" s="210" t="s">
        <v>540</v>
      </c>
      <c r="E28" s="50" t="s">
        <v>47</v>
      </c>
    </row>
    <row r="29" spans="1:13" s="38" customFormat="1" ht="7.15" customHeight="1" x14ac:dyDescent="0.25">
      <c r="A29" s="64"/>
      <c r="B29" s="77"/>
      <c r="C29" s="83"/>
      <c r="D29" s="83"/>
      <c r="E29" s="66"/>
      <c r="F29" s="64"/>
      <c r="G29" s="64"/>
      <c r="H29" s="64"/>
      <c r="I29" s="64"/>
      <c r="J29" s="64"/>
      <c r="K29" s="64"/>
      <c r="L29" s="64"/>
      <c r="M29" s="64"/>
    </row>
    <row r="30" spans="1:13" x14ac:dyDescent="0.25">
      <c r="B30" s="49" t="s">
        <v>6</v>
      </c>
      <c r="C30" s="34"/>
      <c r="D30" s="209" t="s">
        <v>540</v>
      </c>
      <c r="E30" s="50" t="s">
        <v>89</v>
      </c>
    </row>
    <row r="31" spans="1:13" x14ac:dyDescent="0.25">
      <c r="B31" s="51" t="s">
        <v>46</v>
      </c>
      <c r="C31" s="105"/>
      <c r="D31" s="209" t="s">
        <v>540</v>
      </c>
      <c r="E31" s="50" t="s">
        <v>90</v>
      </c>
    </row>
    <row r="32" spans="1:13" x14ac:dyDescent="0.25">
      <c r="B32" s="51" t="s">
        <v>501</v>
      </c>
      <c r="C32" s="34"/>
      <c r="D32" s="209" t="s">
        <v>540</v>
      </c>
      <c r="E32" s="50" t="s">
        <v>91</v>
      </c>
    </row>
    <row r="33" spans="1:13" x14ac:dyDescent="0.25">
      <c r="B33" s="52" t="s">
        <v>20</v>
      </c>
      <c r="C33" s="105"/>
      <c r="D33" s="209" t="s">
        <v>540</v>
      </c>
      <c r="E33" s="50" t="s">
        <v>92</v>
      </c>
    </row>
    <row r="34" spans="1:13" ht="7.15" customHeight="1" x14ac:dyDescent="0.25">
      <c r="B34" s="75"/>
      <c r="C34" s="83"/>
      <c r="D34" s="129"/>
      <c r="E34" s="66"/>
    </row>
    <row r="35" spans="1:13" x14ac:dyDescent="0.25">
      <c r="B35" s="53" t="s">
        <v>509</v>
      </c>
      <c r="C35" s="34"/>
      <c r="D35" s="209" t="s">
        <v>540</v>
      </c>
      <c r="E35" s="50" t="s">
        <v>48</v>
      </c>
    </row>
    <row r="36" spans="1:13" s="38" customFormat="1" ht="7.15" customHeight="1" x14ac:dyDescent="0.25">
      <c r="A36" s="64"/>
      <c r="B36" s="77"/>
      <c r="C36" s="86"/>
      <c r="D36" s="128"/>
      <c r="E36" s="66"/>
      <c r="F36" s="64"/>
      <c r="G36" s="64"/>
      <c r="H36" s="64"/>
      <c r="I36" s="64"/>
      <c r="J36" s="64"/>
      <c r="K36" s="64"/>
      <c r="L36" s="64"/>
      <c r="M36" s="64"/>
    </row>
    <row r="37" spans="1:13" ht="45" x14ac:dyDescent="0.25">
      <c r="B37" s="102" t="s">
        <v>515</v>
      </c>
      <c r="C37" s="34"/>
      <c r="D37" s="209" t="s">
        <v>540</v>
      </c>
      <c r="E37" s="55" t="s">
        <v>50</v>
      </c>
    </row>
    <row r="38" spans="1:13" ht="25.15" customHeight="1" x14ac:dyDescent="0.25">
      <c r="B38" s="82"/>
      <c r="C38" s="87"/>
      <c r="D38" s="122"/>
      <c r="E38" s="66"/>
    </row>
    <row r="39" spans="1:13" x14ac:dyDescent="0.25">
      <c r="B39" s="98" t="s">
        <v>510</v>
      </c>
      <c r="C39" s="88"/>
      <c r="D39" s="86"/>
      <c r="E39" s="66"/>
    </row>
    <row r="40" spans="1:13" x14ac:dyDescent="0.25">
      <c r="B40" s="49" t="s">
        <v>507</v>
      </c>
      <c r="C40" s="34"/>
      <c r="D40" s="209" t="s">
        <v>538</v>
      </c>
      <c r="E40" s="50" t="s">
        <v>307</v>
      </c>
    </row>
    <row r="41" spans="1:13" x14ac:dyDescent="0.25">
      <c r="B41" s="51" t="s">
        <v>670</v>
      </c>
      <c r="C41" s="34"/>
      <c r="D41" s="209" t="s">
        <v>538</v>
      </c>
      <c r="E41" s="50" t="s">
        <v>308</v>
      </c>
    </row>
    <row r="42" spans="1:13" x14ac:dyDescent="0.25">
      <c r="B42" s="51" t="s">
        <v>508</v>
      </c>
      <c r="C42" s="34"/>
      <c r="D42" s="209" t="s">
        <v>538</v>
      </c>
      <c r="E42" s="50" t="s">
        <v>309</v>
      </c>
    </row>
    <row r="43" spans="1:13" x14ac:dyDescent="0.25">
      <c r="B43" s="51" t="s">
        <v>671</v>
      </c>
      <c r="C43" s="34"/>
      <c r="D43" s="209" t="s">
        <v>538</v>
      </c>
      <c r="E43" s="50" t="s">
        <v>310</v>
      </c>
    </row>
    <row r="44" spans="1:13" x14ac:dyDescent="0.25">
      <c r="B44" s="51" t="s">
        <v>313</v>
      </c>
      <c r="C44" s="34"/>
      <c r="D44" s="209" t="s">
        <v>538</v>
      </c>
      <c r="E44" s="50" t="s">
        <v>315</v>
      </c>
    </row>
    <row r="45" spans="1:13" x14ac:dyDescent="0.25">
      <c r="B45" s="51" t="s">
        <v>314</v>
      </c>
      <c r="C45" s="34"/>
      <c r="D45" s="209" t="s">
        <v>538</v>
      </c>
      <c r="E45" s="50" t="s">
        <v>316</v>
      </c>
    </row>
    <row r="46" spans="1:13" x14ac:dyDescent="0.25">
      <c r="B46" s="51" t="s">
        <v>312</v>
      </c>
      <c r="C46" s="134"/>
      <c r="D46" s="209" t="s">
        <v>538</v>
      </c>
      <c r="E46" s="50" t="s">
        <v>317</v>
      </c>
    </row>
    <row r="47" spans="1:13" x14ac:dyDescent="0.25">
      <c r="B47" s="52" t="s">
        <v>319</v>
      </c>
      <c r="C47" s="134"/>
      <c r="D47" s="209" t="s">
        <v>538</v>
      </c>
      <c r="E47" s="50" t="s">
        <v>318</v>
      </c>
    </row>
    <row r="48" spans="1:13" ht="7.15" customHeight="1" x14ac:dyDescent="0.25">
      <c r="B48" s="75"/>
      <c r="C48" s="76"/>
      <c r="D48" s="128"/>
      <c r="E48" s="66"/>
    </row>
    <row r="49" spans="2:5" ht="45" x14ac:dyDescent="0.25">
      <c r="B49" s="102" t="s">
        <v>514</v>
      </c>
      <c r="C49" s="34"/>
      <c r="D49" s="209" t="s">
        <v>538</v>
      </c>
      <c r="E49" s="50" t="s">
        <v>51</v>
      </c>
    </row>
    <row r="50" spans="2:5" ht="25.15" customHeight="1" x14ac:dyDescent="0.25">
      <c r="B50" s="63"/>
      <c r="C50" s="89"/>
      <c r="D50" s="89"/>
      <c r="E50" s="66"/>
    </row>
    <row r="51" spans="2:5" x14ac:dyDescent="0.25">
      <c r="B51" s="98" t="s">
        <v>26</v>
      </c>
      <c r="C51" s="88"/>
      <c r="D51" s="86"/>
      <c r="E51" s="66"/>
    </row>
    <row r="52" spans="2:5" x14ac:dyDescent="0.25">
      <c r="B52" s="49" t="s">
        <v>293</v>
      </c>
      <c r="C52" s="34"/>
      <c r="D52" s="209" t="s">
        <v>540</v>
      </c>
      <c r="E52" s="50" t="s">
        <v>82</v>
      </c>
    </row>
    <row r="53" spans="2:5" x14ac:dyDescent="0.25">
      <c r="B53" s="51" t="s">
        <v>685</v>
      </c>
      <c r="C53" s="218"/>
      <c r="D53" s="209" t="s">
        <v>540</v>
      </c>
      <c r="E53" s="50" t="s">
        <v>53</v>
      </c>
    </row>
    <row r="54" spans="2:5" x14ac:dyDescent="0.25">
      <c r="B54" s="51" t="s">
        <v>686</v>
      </c>
      <c r="C54" s="218"/>
      <c r="D54" s="209" t="s">
        <v>540</v>
      </c>
      <c r="E54" s="50" t="s">
        <v>54</v>
      </c>
    </row>
    <row r="55" spans="2:5" x14ac:dyDescent="0.25">
      <c r="B55" s="51" t="s">
        <v>21</v>
      </c>
      <c r="C55" s="34"/>
      <c r="D55" s="209" t="s">
        <v>540</v>
      </c>
      <c r="E55" s="50" t="s">
        <v>55</v>
      </c>
    </row>
    <row r="56" spans="2:5" x14ac:dyDescent="0.25">
      <c r="B56" s="51" t="s">
        <v>329</v>
      </c>
      <c r="C56" s="34"/>
      <c r="D56" s="209" t="s">
        <v>540</v>
      </c>
      <c r="E56" s="50" t="s">
        <v>56</v>
      </c>
    </row>
    <row r="57" spans="2:5" x14ac:dyDescent="0.25">
      <c r="B57" s="51" t="s">
        <v>22</v>
      </c>
      <c r="C57" s="130"/>
      <c r="D57" s="209" t="s">
        <v>540</v>
      </c>
      <c r="E57" s="50" t="s">
        <v>52</v>
      </c>
    </row>
    <row r="58" spans="2:5" ht="7.15" customHeight="1" x14ac:dyDescent="0.25">
      <c r="B58" s="132"/>
      <c r="C58" s="133"/>
      <c r="D58" s="128"/>
      <c r="E58" s="66"/>
    </row>
    <row r="59" spans="2:5" x14ac:dyDescent="0.25">
      <c r="B59" s="51" t="s">
        <v>345</v>
      </c>
      <c r="C59" s="131"/>
      <c r="D59" s="209" t="s">
        <v>538</v>
      </c>
      <c r="E59" s="50" t="s">
        <v>57</v>
      </c>
    </row>
    <row r="60" spans="2:5" x14ac:dyDescent="0.25">
      <c r="B60" s="54" t="s">
        <v>500</v>
      </c>
      <c r="C60" s="34"/>
      <c r="D60" s="209" t="s">
        <v>538</v>
      </c>
      <c r="E60" s="50" t="s">
        <v>58</v>
      </c>
    </row>
    <row r="61" spans="2:5" ht="7.15" customHeight="1" x14ac:dyDescent="0.25">
      <c r="B61" s="80"/>
      <c r="C61" s="81"/>
      <c r="D61" s="128"/>
      <c r="E61" s="66"/>
    </row>
    <row r="62" spans="2:5" x14ac:dyDescent="0.25">
      <c r="B62" s="49" t="s">
        <v>387</v>
      </c>
      <c r="C62" s="34"/>
      <c r="D62" s="209" t="s">
        <v>538</v>
      </c>
      <c r="E62" s="50" t="s">
        <v>322</v>
      </c>
    </row>
    <row r="63" spans="2:5" x14ac:dyDescent="0.25">
      <c r="B63" s="54" t="s">
        <v>346</v>
      </c>
      <c r="C63" s="34"/>
      <c r="D63" s="209" t="s">
        <v>538</v>
      </c>
      <c r="E63" s="50" t="s">
        <v>323</v>
      </c>
    </row>
    <row r="64" spans="2:5" ht="7.15" customHeight="1" x14ac:dyDescent="0.25">
      <c r="B64" s="78"/>
      <c r="C64" s="79"/>
      <c r="D64" s="128"/>
      <c r="E64" s="66"/>
    </row>
    <row r="65" spans="2:5" x14ac:dyDescent="0.25">
      <c r="B65" s="49" t="s">
        <v>294</v>
      </c>
      <c r="C65" s="105"/>
      <c r="D65" s="211" t="s">
        <v>540</v>
      </c>
      <c r="E65" s="50" t="s">
        <v>324</v>
      </c>
    </row>
    <row r="66" spans="2:5" x14ac:dyDescent="0.25">
      <c r="B66" s="51" t="s">
        <v>301</v>
      </c>
      <c r="C66" s="34"/>
      <c r="D66" s="211" t="s">
        <v>540</v>
      </c>
      <c r="E66" s="50" t="s">
        <v>59</v>
      </c>
    </row>
    <row r="67" spans="2:5" x14ac:dyDescent="0.25">
      <c r="B67" s="51" t="s">
        <v>302</v>
      </c>
      <c r="C67" s="34"/>
      <c r="D67" s="211" t="s">
        <v>540</v>
      </c>
      <c r="E67" s="50" t="s">
        <v>60</v>
      </c>
    </row>
    <row r="68" spans="2:5" x14ac:dyDescent="0.25">
      <c r="B68" s="51" t="s">
        <v>303</v>
      </c>
      <c r="C68" s="34"/>
      <c r="D68" s="211" t="s">
        <v>540</v>
      </c>
      <c r="E68" s="50" t="s">
        <v>61</v>
      </c>
    </row>
    <row r="69" spans="2:5" x14ac:dyDescent="0.25">
      <c r="B69" s="51" t="s">
        <v>304</v>
      </c>
      <c r="C69" s="34"/>
      <c r="D69" s="211" t="s">
        <v>540</v>
      </c>
      <c r="E69" s="50" t="s">
        <v>62</v>
      </c>
    </row>
    <row r="70" spans="2:5" x14ac:dyDescent="0.25">
      <c r="B70" s="51" t="s">
        <v>305</v>
      </c>
      <c r="C70" s="34"/>
      <c r="D70" s="211" t="s">
        <v>540</v>
      </c>
      <c r="E70" s="50" t="s">
        <v>63</v>
      </c>
    </row>
    <row r="71" spans="2:5" x14ac:dyDescent="0.25">
      <c r="B71" s="51" t="s">
        <v>295</v>
      </c>
      <c r="C71" s="105"/>
      <c r="D71" s="211" t="s">
        <v>540</v>
      </c>
      <c r="E71" s="50" t="s">
        <v>325</v>
      </c>
    </row>
    <row r="72" spans="2:5" x14ac:dyDescent="0.25">
      <c r="B72" s="51" t="s">
        <v>296</v>
      </c>
      <c r="C72" s="34"/>
      <c r="D72" s="211" t="s">
        <v>540</v>
      </c>
      <c r="E72" s="50" t="s">
        <v>64</v>
      </c>
    </row>
    <row r="73" spans="2:5" x14ac:dyDescent="0.25">
      <c r="B73" s="51" t="s">
        <v>297</v>
      </c>
      <c r="C73" s="34"/>
      <c r="D73" s="211" t="s">
        <v>540</v>
      </c>
      <c r="E73" s="50" t="s">
        <v>65</v>
      </c>
    </row>
    <row r="74" spans="2:5" x14ac:dyDescent="0.25">
      <c r="B74" s="51" t="s">
        <v>298</v>
      </c>
      <c r="C74" s="34"/>
      <c r="D74" s="211" t="s">
        <v>540</v>
      </c>
      <c r="E74" s="50" t="s">
        <v>66</v>
      </c>
    </row>
    <row r="75" spans="2:5" x14ac:dyDescent="0.25">
      <c r="B75" s="51" t="s">
        <v>299</v>
      </c>
      <c r="C75" s="34"/>
      <c r="D75" s="211" t="s">
        <v>540</v>
      </c>
      <c r="E75" s="50" t="s">
        <v>67</v>
      </c>
    </row>
    <row r="76" spans="2:5" x14ac:dyDescent="0.25">
      <c r="B76" s="52" t="s">
        <v>300</v>
      </c>
      <c r="C76" s="34"/>
      <c r="D76" s="211" t="s">
        <v>540</v>
      </c>
      <c r="E76" s="50" t="s">
        <v>68</v>
      </c>
    </row>
    <row r="77" spans="2:5" s="63" customFormat="1" ht="7.15" customHeight="1" x14ac:dyDescent="0.25">
      <c r="B77" s="75"/>
      <c r="C77" s="76"/>
      <c r="D77" s="129"/>
      <c r="E77" s="66"/>
    </row>
    <row r="78" spans="2:5" x14ac:dyDescent="0.25">
      <c r="B78" s="144" t="s">
        <v>498</v>
      </c>
      <c r="C78" s="105"/>
      <c r="D78" s="211" t="s">
        <v>540</v>
      </c>
      <c r="E78" s="55" t="s">
        <v>326</v>
      </c>
    </row>
    <row r="79" spans="2:5" x14ac:dyDescent="0.25">
      <c r="B79" s="52" t="s">
        <v>306</v>
      </c>
      <c r="C79" s="105"/>
      <c r="D79" s="211" t="s">
        <v>540</v>
      </c>
      <c r="E79" s="50" t="s">
        <v>69</v>
      </c>
    </row>
    <row r="80" spans="2:5" ht="7.15" customHeight="1" x14ac:dyDescent="0.25">
      <c r="B80" s="77"/>
      <c r="C80" s="83"/>
      <c r="D80" s="83"/>
      <c r="E80" s="66"/>
    </row>
    <row r="81" spans="1:13" ht="45" x14ac:dyDescent="0.25">
      <c r="B81" s="102" t="s">
        <v>513</v>
      </c>
      <c r="C81" s="34"/>
      <c r="D81" s="209" t="s">
        <v>540</v>
      </c>
      <c r="E81" s="50" t="s">
        <v>83</v>
      </c>
    </row>
    <row r="82" spans="1:13" ht="7.15" customHeight="1" x14ac:dyDescent="0.25">
      <c r="B82" s="77"/>
      <c r="C82" s="83"/>
      <c r="D82" s="83"/>
      <c r="E82" s="66"/>
    </row>
    <row r="83" spans="1:13" ht="7.15" customHeight="1" x14ac:dyDescent="0.25">
      <c r="B83" s="77"/>
      <c r="C83" s="83"/>
      <c r="D83" s="83"/>
      <c r="E83" s="66"/>
    </row>
    <row r="84" spans="1:13" x14ac:dyDescent="0.25">
      <c r="B84" s="103" t="s">
        <v>512</v>
      </c>
      <c r="C84" s="88"/>
      <c r="D84" s="86"/>
      <c r="E84" s="66"/>
    </row>
    <row r="85" spans="1:13" x14ac:dyDescent="0.25">
      <c r="B85" s="51" t="s">
        <v>7</v>
      </c>
      <c r="C85" s="34"/>
      <c r="D85" s="209" t="s">
        <v>538</v>
      </c>
      <c r="E85" s="50" t="s">
        <v>70</v>
      </c>
      <c r="F85" s="66"/>
      <c r="G85" s="64"/>
    </row>
    <row r="86" spans="1:13" x14ac:dyDescent="0.25">
      <c r="B86" s="51" t="s">
        <v>8</v>
      </c>
      <c r="C86" s="34"/>
      <c r="D86" s="209" t="s">
        <v>538</v>
      </c>
      <c r="E86" s="50" t="s">
        <v>71</v>
      </c>
      <c r="F86" s="66"/>
      <c r="G86" s="64"/>
    </row>
    <row r="87" spans="1:13" x14ac:dyDescent="0.25">
      <c r="B87" s="51" t="s">
        <v>9</v>
      </c>
      <c r="C87" s="34"/>
      <c r="D87" s="209" t="s">
        <v>538</v>
      </c>
      <c r="E87" s="50" t="s">
        <v>72</v>
      </c>
      <c r="F87" s="66"/>
      <c r="G87" s="64"/>
    </row>
    <row r="88" spans="1:13" x14ac:dyDescent="0.25">
      <c r="B88" s="51" t="s">
        <v>11</v>
      </c>
      <c r="C88" s="34"/>
      <c r="D88" s="209" t="s">
        <v>538</v>
      </c>
      <c r="E88" s="50" t="s">
        <v>73</v>
      </c>
      <c r="F88" s="66"/>
      <c r="G88" s="64"/>
    </row>
    <row r="89" spans="1:13" x14ac:dyDescent="0.25">
      <c r="B89" s="51" t="s">
        <v>10</v>
      </c>
      <c r="C89" s="34"/>
      <c r="D89" s="209" t="s">
        <v>538</v>
      </c>
      <c r="E89" s="50" t="s">
        <v>74</v>
      </c>
      <c r="F89" s="66"/>
      <c r="G89" s="64"/>
    </row>
    <row r="90" spans="1:13" x14ac:dyDescent="0.25">
      <c r="B90" s="51" t="s">
        <v>12</v>
      </c>
      <c r="C90" s="34"/>
      <c r="D90" s="209" t="s">
        <v>538</v>
      </c>
      <c r="E90" s="50" t="s">
        <v>75</v>
      </c>
      <c r="F90" s="66"/>
      <c r="G90" s="64"/>
    </row>
    <row r="91" spans="1:13" x14ac:dyDescent="0.25">
      <c r="B91" s="51" t="s">
        <v>13</v>
      </c>
      <c r="C91" s="34"/>
      <c r="D91" s="209" t="s">
        <v>538</v>
      </c>
      <c r="E91" s="50" t="s">
        <v>76</v>
      </c>
      <c r="F91" s="66"/>
      <c r="G91" s="64"/>
    </row>
    <row r="92" spans="1:13" x14ac:dyDescent="0.25">
      <c r="B92" s="51" t="s">
        <v>14</v>
      </c>
      <c r="C92" s="34"/>
      <c r="D92" s="209" t="s">
        <v>538</v>
      </c>
      <c r="E92" s="50" t="s">
        <v>77</v>
      </c>
      <c r="F92" s="66"/>
      <c r="G92" s="64"/>
    </row>
    <row r="93" spans="1:13" x14ac:dyDescent="0.25">
      <c r="B93" s="52" t="s">
        <v>23</v>
      </c>
      <c r="C93" s="34"/>
      <c r="D93" s="209" t="s">
        <v>538</v>
      </c>
      <c r="E93" s="50" t="s">
        <v>78</v>
      </c>
      <c r="F93" s="66"/>
      <c r="G93" s="64"/>
    </row>
    <row r="94" spans="1:13" s="38" customFormat="1" ht="7.15" customHeight="1" x14ac:dyDescent="0.25">
      <c r="A94" s="64"/>
      <c r="B94" s="75"/>
      <c r="C94" s="76"/>
      <c r="D94" s="128"/>
      <c r="E94" s="66"/>
      <c r="F94" s="66"/>
      <c r="G94" s="64"/>
      <c r="H94" s="64"/>
      <c r="I94" s="64"/>
      <c r="J94" s="64"/>
      <c r="K94" s="64"/>
      <c r="L94" s="64"/>
      <c r="M94" s="64"/>
    </row>
    <row r="95" spans="1:13" x14ac:dyDescent="0.25">
      <c r="B95" s="53" t="s">
        <v>499</v>
      </c>
      <c r="C95" s="34"/>
      <c r="D95" s="209" t="s">
        <v>538</v>
      </c>
      <c r="E95" s="50" t="s">
        <v>79</v>
      </c>
    </row>
    <row r="96" spans="1:13" ht="7.15" customHeight="1" x14ac:dyDescent="0.25">
      <c r="B96" s="73"/>
      <c r="C96" s="74"/>
      <c r="D96" s="128"/>
      <c r="E96" s="66"/>
    </row>
    <row r="97" spans="1:13" x14ac:dyDescent="0.25">
      <c r="B97" s="49" t="s">
        <v>347</v>
      </c>
      <c r="C97" s="34"/>
      <c r="D97" s="209" t="s">
        <v>538</v>
      </c>
      <c r="E97" s="50" t="s">
        <v>80</v>
      </c>
    </row>
    <row r="98" spans="1:13" x14ac:dyDescent="0.25">
      <c r="B98" s="52" t="s">
        <v>15</v>
      </c>
      <c r="C98" s="34"/>
      <c r="D98" s="209" t="s">
        <v>538</v>
      </c>
      <c r="E98" s="50" t="s">
        <v>81</v>
      </c>
    </row>
    <row r="99" spans="1:13" ht="25.15" customHeight="1" x14ac:dyDescent="0.25">
      <c r="B99" s="63"/>
      <c r="C99" s="89"/>
      <c r="D99" s="89"/>
      <c r="E99" s="66"/>
    </row>
    <row r="100" spans="1:13" x14ac:dyDescent="0.25">
      <c r="B100" s="99" t="s">
        <v>27</v>
      </c>
      <c r="C100" s="90"/>
      <c r="D100" s="86"/>
      <c r="E100" s="66"/>
    </row>
    <row r="101" spans="1:13" x14ac:dyDescent="0.25">
      <c r="B101" s="58" t="s">
        <v>504</v>
      </c>
      <c r="C101" s="86"/>
      <c r="D101" s="86"/>
      <c r="E101" s="66"/>
      <c r="I101" s="66"/>
    </row>
    <row r="102" spans="1:13" x14ac:dyDescent="0.25">
      <c r="B102" s="52" t="s">
        <v>351</v>
      </c>
      <c r="C102" s="34"/>
      <c r="D102" s="209" t="s">
        <v>538</v>
      </c>
      <c r="E102" s="50" t="s">
        <v>84</v>
      </c>
    </row>
    <row r="103" spans="1:13" ht="25.15" customHeight="1" x14ac:dyDescent="0.25">
      <c r="B103" s="63"/>
      <c r="C103" s="84"/>
      <c r="D103" s="84"/>
      <c r="E103" s="66"/>
    </row>
    <row r="104" spans="1:13" x14ac:dyDescent="0.25">
      <c r="B104" s="100" t="s">
        <v>486</v>
      </c>
      <c r="C104" s="91"/>
      <c r="D104" s="123"/>
      <c r="E104" s="66"/>
    </row>
    <row r="105" spans="1:13" s="56" customFormat="1" ht="173.45" customHeight="1" x14ac:dyDescent="0.25">
      <c r="A105" s="65"/>
      <c r="B105" s="224" t="s">
        <v>521</v>
      </c>
      <c r="C105" s="225"/>
      <c r="D105" s="66"/>
      <c r="E105" s="66"/>
      <c r="F105" s="65"/>
      <c r="G105" s="65"/>
      <c r="H105" s="65"/>
      <c r="I105" s="65"/>
      <c r="J105" s="65"/>
      <c r="K105" s="65"/>
      <c r="L105" s="65"/>
      <c r="M105" s="65"/>
    </row>
    <row r="106" spans="1:13" s="56" customFormat="1" ht="7.15" customHeight="1" x14ac:dyDescent="0.25">
      <c r="A106" s="65"/>
      <c r="B106" s="72"/>
      <c r="C106" s="72"/>
      <c r="D106" s="124"/>
      <c r="E106" s="66"/>
      <c r="F106" s="65"/>
      <c r="G106" s="65"/>
      <c r="H106" s="65"/>
      <c r="I106" s="65"/>
      <c r="J106" s="65"/>
      <c r="K106" s="65"/>
      <c r="L106" s="65"/>
      <c r="M106" s="65"/>
    </row>
    <row r="107" spans="1:13" x14ac:dyDescent="0.25">
      <c r="B107" s="49" t="s">
        <v>16</v>
      </c>
      <c r="C107" s="34"/>
      <c r="D107" s="212" t="s">
        <v>538</v>
      </c>
      <c r="E107" s="55" t="s">
        <v>85</v>
      </c>
    </row>
    <row r="108" spans="1:13" x14ac:dyDescent="0.25">
      <c r="B108" s="51" t="s">
        <v>17</v>
      </c>
      <c r="C108" s="34"/>
      <c r="D108" s="212" t="s">
        <v>538</v>
      </c>
      <c r="E108" s="16" t="s">
        <v>86</v>
      </c>
    </row>
    <row r="109" spans="1:13" x14ac:dyDescent="0.25">
      <c r="B109" s="51" t="s">
        <v>24</v>
      </c>
      <c r="C109" s="34"/>
      <c r="D109" s="212" t="s">
        <v>538</v>
      </c>
      <c r="E109" s="16" t="s">
        <v>87</v>
      </c>
    </row>
    <row r="110" spans="1:13" x14ac:dyDescent="0.25">
      <c r="B110" s="57" t="s">
        <v>684</v>
      </c>
      <c r="C110" s="218"/>
      <c r="D110" s="212" t="s">
        <v>538</v>
      </c>
      <c r="E110" s="16" t="s">
        <v>88</v>
      </c>
    </row>
    <row r="111" spans="1:13" ht="7.15" customHeight="1" x14ac:dyDescent="0.25">
      <c r="B111" s="70"/>
      <c r="C111" s="71"/>
      <c r="D111" s="125"/>
      <c r="E111" s="66"/>
    </row>
    <row r="112" spans="1:13" ht="133.15" customHeight="1" x14ac:dyDescent="0.25">
      <c r="B112" s="226" t="s">
        <v>522</v>
      </c>
      <c r="C112" s="227"/>
      <c r="D112" s="66"/>
      <c r="E112" s="66"/>
    </row>
    <row r="113" spans="2:5" s="63" customFormat="1" ht="25.15" customHeight="1" x14ac:dyDescent="0.25">
      <c r="B113" s="68"/>
      <c r="C113" s="69"/>
      <c r="D113" s="66"/>
      <c r="E113" s="66"/>
    </row>
    <row r="114" spans="2:5" s="63" customFormat="1" ht="78" customHeight="1" x14ac:dyDescent="0.25">
      <c r="B114" s="220" t="s">
        <v>524</v>
      </c>
      <c r="C114" s="221"/>
      <c r="D114" s="66"/>
      <c r="E114" s="66"/>
    </row>
    <row r="115" spans="2:5" s="63" customFormat="1" x14ac:dyDescent="0.25">
      <c r="C115" s="84"/>
      <c r="D115" s="66"/>
      <c r="E115" s="66"/>
    </row>
    <row r="116" spans="2:5" s="63" customFormat="1" x14ac:dyDescent="0.25">
      <c r="C116" s="84"/>
      <c r="D116" s="66"/>
      <c r="E116" s="66"/>
    </row>
    <row r="117" spans="2:5" s="63" customFormat="1" x14ac:dyDescent="0.25">
      <c r="C117" s="84"/>
      <c r="D117" s="66"/>
      <c r="E117" s="66"/>
    </row>
    <row r="118" spans="2:5" s="63" customFormat="1" x14ac:dyDescent="0.25">
      <c r="C118" s="84"/>
      <c r="D118" s="66"/>
      <c r="E118" s="66"/>
    </row>
    <row r="119" spans="2:5" s="63" customFormat="1" x14ac:dyDescent="0.25">
      <c r="C119" s="84"/>
      <c r="D119" s="66"/>
      <c r="E119" s="66"/>
    </row>
    <row r="120" spans="2:5" s="63" customFormat="1" x14ac:dyDescent="0.25">
      <c r="C120" s="84"/>
      <c r="D120" s="84"/>
      <c r="E120" s="67"/>
    </row>
    <row r="121" spans="2:5" s="63" customFormat="1" x14ac:dyDescent="0.25">
      <c r="C121" s="84"/>
      <c r="D121" s="84"/>
      <c r="E121" s="67"/>
    </row>
    <row r="122" spans="2:5" s="63" customFormat="1" x14ac:dyDescent="0.25">
      <c r="C122" s="84"/>
      <c r="D122" s="84"/>
      <c r="E122" s="67"/>
    </row>
    <row r="123" spans="2:5" s="63" customFormat="1" x14ac:dyDescent="0.25">
      <c r="C123" s="84"/>
      <c r="D123" s="84"/>
      <c r="E123" s="67"/>
    </row>
    <row r="124" spans="2:5" s="63" customFormat="1" x14ac:dyDescent="0.25">
      <c r="C124" s="84"/>
      <c r="D124" s="84"/>
      <c r="E124" s="67"/>
    </row>
    <row r="125" spans="2:5" s="63" customFormat="1" x14ac:dyDescent="0.25">
      <c r="C125" s="84"/>
      <c r="D125" s="84"/>
      <c r="E125" s="67"/>
    </row>
    <row r="126" spans="2:5" s="63" customFormat="1" x14ac:dyDescent="0.25">
      <c r="C126" s="84"/>
      <c r="D126" s="84"/>
      <c r="E126" s="67"/>
    </row>
    <row r="127" spans="2:5" s="63" customFormat="1" x14ac:dyDescent="0.25">
      <c r="C127" s="84"/>
      <c r="D127" s="84"/>
      <c r="E127" s="67"/>
    </row>
    <row r="128" spans="2:5" s="63" customFormat="1" x14ac:dyDescent="0.25">
      <c r="C128" s="84"/>
      <c r="D128" s="84"/>
      <c r="E128" s="67"/>
    </row>
    <row r="129" spans="3:5" s="63" customFormat="1" x14ac:dyDescent="0.25">
      <c r="C129" s="84"/>
      <c r="D129" s="84"/>
      <c r="E129" s="67"/>
    </row>
    <row r="130" spans="3:5" s="63" customFormat="1" x14ac:dyDescent="0.25">
      <c r="C130" s="84"/>
      <c r="D130" s="84"/>
      <c r="E130" s="67"/>
    </row>
    <row r="131" spans="3:5" s="63" customFormat="1" x14ac:dyDescent="0.25">
      <c r="C131" s="84"/>
      <c r="D131" s="84"/>
      <c r="E131" s="67"/>
    </row>
    <row r="132" spans="3:5" s="63" customFormat="1" x14ac:dyDescent="0.25">
      <c r="C132" s="84"/>
      <c r="D132" s="84"/>
      <c r="E132" s="67"/>
    </row>
    <row r="133" spans="3:5" s="63" customFormat="1" x14ac:dyDescent="0.25">
      <c r="C133" s="84"/>
      <c r="D133" s="84"/>
      <c r="E133" s="67"/>
    </row>
    <row r="134" spans="3:5" s="63" customFormat="1" x14ac:dyDescent="0.25">
      <c r="C134" s="84"/>
      <c r="D134" s="84"/>
      <c r="E134" s="67"/>
    </row>
    <row r="135" spans="3:5" s="63" customFormat="1" x14ac:dyDescent="0.25">
      <c r="C135" s="84"/>
      <c r="D135" s="84"/>
      <c r="E135" s="67"/>
    </row>
    <row r="136" spans="3:5" s="63" customFormat="1" x14ac:dyDescent="0.25">
      <c r="C136" s="84"/>
      <c r="D136" s="84"/>
      <c r="E136" s="67"/>
    </row>
    <row r="137" spans="3:5" s="63" customFormat="1" x14ac:dyDescent="0.25">
      <c r="C137" s="84"/>
      <c r="D137" s="84"/>
      <c r="E137" s="67"/>
    </row>
    <row r="138" spans="3:5" s="63" customFormat="1" x14ac:dyDescent="0.25">
      <c r="C138" s="84"/>
      <c r="D138" s="84"/>
      <c r="E138" s="67"/>
    </row>
    <row r="139" spans="3:5" s="63" customFormat="1" x14ac:dyDescent="0.25">
      <c r="C139" s="84"/>
      <c r="D139" s="84"/>
      <c r="E139" s="67"/>
    </row>
    <row r="140" spans="3:5" s="63" customFormat="1" x14ac:dyDescent="0.25">
      <c r="C140" s="84"/>
      <c r="D140" s="84"/>
      <c r="E140" s="67"/>
    </row>
    <row r="141" spans="3:5" s="63" customFormat="1" x14ac:dyDescent="0.25">
      <c r="C141" s="84"/>
      <c r="D141" s="84"/>
      <c r="E141" s="67"/>
    </row>
    <row r="142" spans="3:5" s="63" customFormat="1" x14ac:dyDescent="0.25">
      <c r="C142" s="84"/>
      <c r="D142" s="84"/>
      <c r="E142" s="67"/>
    </row>
    <row r="143" spans="3:5" s="63" customFormat="1" x14ac:dyDescent="0.25">
      <c r="C143" s="84"/>
      <c r="D143" s="84"/>
      <c r="E143" s="67"/>
    </row>
    <row r="144" spans="3:5" s="63" customFormat="1" x14ac:dyDescent="0.25">
      <c r="C144" s="84"/>
      <c r="D144" s="84"/>
      <c r="E144" s="67"/>
    </row>
    <row r="145" spans="3:5" s="63" customFormat="1" x14ac:dyDescent="0.25">
      <c r="C145" s="84"/>
      <c r="D145" s="84"/>
      <c r="E145" s="67"/>
    </row>
    <row r="146" spans="3:5" s="63" customFormat="1" x14ac:dyDescent="0.25">
      <c r="C146" s="84"/>
      <c r="D146" s="84"/>
      <c r="E146" s="67"/>
    </row>
    <row r="147" spans="3:5" s="63" customFormat="1" x14ac:dyDescent="0.25">
      <c r="C147" s="84"/>
      <c r="D147" s="84"/>
      <c r="E147" s="67"/>
    </row>
  </sheetData>
  <sheetProtection algorithmName="SHA-512" hashValue="vCZjmfU7b39VOmdkMAbXTLpG4RDrne0O6Ppcw4Kh3p0ac5Xr2egocEknav/YPxBvho9FRz1EDSp98qciPUNEwQ==" saltValue="w6e4JgSVt+yOleclTc+7uA==" spinCount="100000" sheet="1" objects="1" scenarios="1"/>
  <mergeCells count="5">
    <mergeCell ref="B114:C114"/>
    <mergeCell ref="B4:C4"/>
    <mergeCell ref="B105:C105"/>
    <mergeCell ref="B112:C112"/>
    <mergeCell ref="B2:C2"/>
  </mergeCells>
  <conditionalFormatting sqref="C27">
    <cfRule type="cellIs" dxfId="41" priority="42" operator="equal">
      <formula>0</formula>
    </cfRule>
  </conditionalFormatting>
  <conditionalFormatting sqref="C7:C14">
    <cfRule type="cellIs" dxfId="40" priority="41" operator="greaterThan">
      <formula>0</formula>
    </cfRule>
  </conditionalFormatting>
  <conditionalFormatting sqref="C16:C20">
    <cfRule type="cellIs" dxfId="39" priority="40" operator="greaterThan">
      <formula>0</formula>
    </cfRule>
  </conditionalFormatting>
  <conditionalFormatting sqref="C28">
    <cfRule type="cellIs" dxfId="38" priority="39" operator="greaterThan">
      <formula>0</formula>
    </cfRule>
  </conditionalFormatting>
  <conditionalFormatting sqref="C30:C33">
    <cfRule type="cellIs" dxfId="37" priority="38" operator="greaterThan">
      <formula>0</formula>
    </cfRule>
  </conditionalFormatting>
  <conditionalFormatting sqref="C35">
    <cfRule type="cellIs" dxfId="36" priority="37" operator="greaterThan">
      <formula>0</formula>
    </cfRule>
  </conditionalFormatting>
  <conditionalFormatting sqref="C37">
    <cfRule type="cellIs" dxfId="35" priority="36" operator="greaterThan">
      <formula>0</formula>
    </cfRule>
  </conditionalFormatting>
  <conditionalFormatting sqref="C40:C47">
    <cfRule type="cellIs" dxfId="34" priority="35" operator="greaterThan">
      <formula>0</formula>
    </cfRule>
  </conditionalFormatting>
  <conditionalFormatting sqref="C49">
    <cfRule type="cellIs" dxfId="33" priority="34" operator="greaterThan">
      <formula>0</formula>
    </cfRule>
  </conditionalFormatting>
  <conditionalFormatting sqref="C52:C60">
    <cfRule type="cellIs" dxfId="32" priority="33" operator="greaterThan">
      <formula>0</formula>
    </cfRule>
  </conditionalFormatting>
  <conditionalFormatting sqref="C62:C63">
    <cfRule type="cellIs" dxfId="31" priority="32" operator="greaterThan">
      <formula>0</formula>
    </cfRule>
  </conditionalFormatting>
  <conditionalFormatting sqref="C65:C79">
    <cfRule type="cellIs" dxfId="30" priority="31" operator="greaterThan">
      <formula>0</formula>
    </cfRule>
  </conditionalFormatting>
  <conditionalFormatting sqref="C85:C93">
    <cfRule type="cellIs" dxfId="29" priority="30" operator="greaterThan">
      <formula>0</formula>
    </cfRule>
  </conditionalFormatting>
  <conditionalFormatting sqref="C97:C98">
    <cfRule type="cellIs" dxfId="28" priority="27" operator="greaterThan">
      <formula>0</formula>
    </cfRule>
  </conditionalFormatting>
  <conditionalFormatting sqref="C95">
    <cfRule type="cellIs" dxfId="27" priority="26" operator="greaterThan">
      <formula>0</formula>
    </cfRule>
  </conditionalFormatting>
  <conditionalFormatting sqref="C102">
    <cfRule type="cellIs" dxfId="26" priority="24" operator="greaterThan">
      <formula>0</formula>
    </cfRule>
  </conditionalFormatting>
  <conditionalFormatting sqref="C107:C110">
    <cfRule type="cellIs" dxfId="25" priority="22" operator="greaterThan">
      <formula>0</formula>
    </cfRule>
  </conditionalFormatting>
  <conditionalFormatting sqref="D22:D27">
    <cfRule type="cellIs" dxfId="24" priority="21" operator="equal">
      <formula>0</formula>
    </cfRule>
  </conditionalFormatting>
  <conditionalFormatting sqref="D7:D14">
    <cfRule type="cellIs" dxfId="23" priority="20" operator="greaterThan">
      <formula>0</formula>
    </cfRule>
  </conditionalFormatting>
  <conditionalFormatting sqref="D16:D20">
    <cfRule type="cellIs" dxfId="22" priority="19" operator="greaterThan">
      <formula>0</formula>
    </cfRule>
  </conditionalFormatting>
  <conditionalFormatting sqref="D28">
    <cfRule type="cellIs" dxfId="21" priority="18" operator="greaterThan">
      <formula>0</formula>
    </cfRule>
  </conditionalFormatting>
  <conditionalFormatting sqref="D107:D110">
    <cfRule type="cellIs" dxfId="20" priority="3" operator="greaterThan">
      <formula>0</formula>
    </cfRule>
  </conditionalFormatting>
  <conditionalFormatting sqref="D81">
    <cfRule type="cellIs" dxfId="19" priority="1" operator="greaterThan">
      <formula>0</formula>
    </cfRule>
  </conditionalFormatting>
  <conditionalFormatting sqref="D30:D33">
    <cfRule type="cellIs" dxfId="18" priority="17" operator="greaterThan">
      <formula>0</formula>
    </cfRule>
  </conditionalFormatting>
  <conditionalFormatting sqref="D35">
    <cfRule type="cellIs" dxfId="17" priority="16" operator="greaterThan">
      <formula>0</formula>
    </cfRule>
  </conditionalFormatting>
  <conditionalFormatting sqref="D37">
    <cfRule type="cellIs" dxfId="16" priority="15" operator="greaterThan">
      <formula>0</formula>
    </cfRule>
  </conditionalFormatting>
  <conditionalFormatting sqref="D40:D47">
    <cfRule type="cellIs" dxfId="15" priority="14" operator="greaterThan">
      <formula>0</formula>
    </cfRule>
  </conditionalFormatting>
  <conditionalFormatting sqref="D49">
    <cfRule type="cellIs" dxfId="14" priority="13" operator="greaterThan">
      <formula>0</formula>
    </cfRule>
  </conditionalFormatting>
  <conditionalFormatting sqref="D59:D60">
    <cfRule type="cellIs" dxfId="13" priority="12" operator="greaterThan">
      <formula>0</formula>
    </cfRule>
  </conditionalFormatting>
  <conditionalFormatting sqref="D62:D63">
    <cfRule type="cellIs" dxfId="12" priority="11" operator="greaterThan">
      <formula>0</formula>
    </cfRule>
  </conditionalFormatting>
  <conditionalFormatting sqref="D65:D79">
    <cfRule type="cellIs" dxfId="11" priority="10" operator="greaterThan">
      <formula>0</formula>
    </cfRule>
  </conditionalFormatting>
  <conditionalFormatting sqref="D52:D58">
    <cfRule type="cellIs" dxfId="10" priority="9" operator="greaterThan">
      <formula>0</formula>
    </cfRule>
  </conditionalFormatting>
  <conditionalFormatting sqref="D85:D93">
    <cfRule type="cellIs" dxfId="9" priority="8" operator="greaterThan">
      <formula>0</formula>
    </cfRule>
  </conditionalFormatting>
  <conditionalFormatting sqref="D97:D98">
    <cfRule type="cellIs" dxfId="8" priority="7" operator="greaterThan">
      <formula>0</formula>
    </cfRule>
  </conditionalFormatting>
  <conditionalFormatting sqref="D95">
    <cfRule type="cellIs" dxfId="7" priority="6" operator="greaterThan">
      <formula>0</formula>
    </cfRule>
  </conditionalFormatting>
  <conditionalFormatting sqref="D102">
    <cfRule type="cellIs" dxfId="6" priority="4" operator="greaterThan">
      <formula>0</formula>
    </cfRule>
  </conditionalFormatting>
  <conditionalFormatting sqref="C81">
    <cfRule type="cellIs" dxfId="5" priority="2" operator="greaterThan">
      <formula>0</formula>
    </cfRule>
  </conditionalFormatting>
  <dataValidations count="12">
    <dataValidation type="list" allowBlank="1" showInputMessage="1" showErrorMessage="1" sqref="C82:C83 F82:F83 C80 F80">
      <formula1>Lookup_Total_Workers</formula1>
    </dataValidation>
    <dataValidation type="list" allowBlank="1" showInputMessage="1" showErrorMessage="1" sqref="F13 F72:F77 F66:F70 C56 C66:C70 C13 C72:C76">
      <formula1>Lookup_Country</formula1>
    </dataValidation>
    <dataValidation type="list" allowBlank="1" showInputMessage="1" showErrorMessage="1" sqref="C97 C62 C30">
      <formula1>Lookup_YesorNo</formula1>
    </dataValidation>
    <dataValidation type="whole" allowBlank="1" showInputMessage="1" showErrorMessage="1" error="Whole Number Required" sqref="C31 C33:C34 C65 C71 C28:C29">
      <formula1>0</formula1>
      <formula2>10000</formula2>
    </dataValidation>
    <dataValidation type="list" allowBlank="1" showInputMessage="1" showErrorMessage="1" sqref="C42 C40">
      <formula1>Lookup_Year</formula1>
    </dataValidation>
    <dataValidation type="list" allowBlank="1" showInputMessage="1" showErrorMessage="1" sqref="C43 C41">
      <formula1>Lookup_Month</formula1>
    </dataValidation>
    <dataValidation type="list" allowBlank="1" showInputMessage="1" showErrorMessage="1" sqref="C59">
      <formula1>Lookup_Licence_Attached</formula1>
    </dataValidation>
    <dataValidation type="list" allowBlank="1" showInputMessage="1" showErrorMessage="1" sqref="C63">
      <formula1>Lookup_ISO9K_Attached</formula1>
    </dataValidation>
    <dataValidation type="list" allowBlank="1" showInputMessage="1" showErrorMessage="1" sqref="C102">
      <formula1>Lookup_Payment_Method</formula1>
    </dataValidation>
    <dataValidation type="list" allowBlank="1" showInputMessage="1" showErrorMessage="1" sqref="C85:C94">
      <formula1>"Yes"</formula1>
    </dataValidation>
    <dataValidation type="date" allowBlank="1" showInputMessage="1" showErrorMessage="1" error="Please enter valid date in the follwing format 'mm/dd/yyyy'" sqref="C110 C53:C54">
      <formula1>42736</formula1>
      <formula2>51135</formula2>
    </dataValidation>
    <dataValidation type="whole" operator="greaterThanOrEqual" allowBlank="1" showInputMessage="1" showErrorMessage="1" sqref="C78:C79">
      <formula1>0</formula1>
    </dataValidation>
  </dataValidations>
  <pageMargins left="0.25" right="0.25" top="0.75" bottom="0.75" header="0.3" footer="0.3"/>
  <pageSetup scale="74" fitToHeight="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2"/>
  <sheetViews>
    <sheetView zoomScaleNormal="100" workbookViewId="0">
      <selection activeCell="C3" sqref="C3"/>
    </sheetView>
  </sheetViews>
  <sheetFormatPr defaultColWidth="8.85546875" defaultRowHeight="15" x14ac:dyDescent="0.25"/>
  <cols>
    <col min="1" max="1" width="5.7109375" style="6" customWidth="1"/>
    <col min="2" max="2" width="61.28515625" style="6" customWidth="1"/>
    <col min="3" max="3" width="50.42578125" style="97" customWidth="1"/>
    <col min="4" max="4" width="4.5703125" style="111" customWidth="1"/>
    <col min="5" max="5" width="29.28515625" style="7" customWidth="1"/>
    <col min="6" max="6" width="5.7109375" style="6" customWidth="1"/>
    <col min="7" max="14" width="8.85546875" style="46"/>
    <col min="15" max="16384" width="8.85546875" style="6"/>
  </cols>
  <sheetData>
    <row r="1" spans="1:8" ht="25.15" customHeight="1" x14ac:dyDescent="0.25">
      <c r="A1" s="46"/>
      <c r="B1" s="231" t="s">
        <v>511</v>
      </c>
      <c r="C1" s="231"/>
      <c r="D1" s="107"/>
      <c r="E1" s="48"/>
      <c r="F1" s="46"/>
    </row>
    <row r="2" spans="1:8" x14ac:dyDescent="0.25">
      <c r="A2" s="46"/>
      <c r="B2" s="101" t="s">
        <v>385</v>
      </c>
      <c r="C2" s="93"/>
      <c r="D2" s="110"/>
      <c r="E2" s="112" t="s">
        <v>392</v>
      </c>
      <c r="F2" s="46"/>
    </row>
    <row r="3" spans="1:8" x14ac:dyDescent="0.25">
      <c r="A3" s="46"/>
      <c r="B3" s="59" t="s">
        <v>687</v>
      </c>
      <c r="C3" s="218"/>
      <c r="D3" s="117" t="s">
        <v>538</v>
      </c>
      <c r="E3" s="113" t="s">
        <v>383</v>
      </c>
      <c r="F3" s="46"/>
      <c r="H3" s="47"/>
    </row>
    <row r="4" spans="1:8" x14ac:dyDescent="0.25">
      <c r="A4" s="46"/>
      <c r="B4" s="60" t="s">
        <v>688</v>
      </c>
      <c r="C4" s="218"/>
      <c r="D4" s="117" t="s">
        <v>538</v>
      </c>
      <c r="E4" s="114" t="s">
        <v>675</v>
      </c>
      <c r="F4" s="46"/>
      <c r="H4" s="47"/>
    </row>
    <row r="5" spans="1:8" x14ac:dyDescent="0.25">
      <c r="A5" s="46"/>
      <c r="B5" s="60" t="s">
        <v>0</v>
      </c>
      <c r="C5" s="34"/>
      <c r="D5" s="117" t="s">
        <v>538</v>
      </c>
      <c r="E5" s="114" t="s">
        <v>357</v>
      </c>
      <c r="F5" s="46"/>
      <c r="H5" s="47"/>
    </row>
    <row r="6" spans="1:8" x14ac:dyDescent="0.25">
      <c r="A6" s="46"/>
      <c r="B6" s="60" t="s">
        <v>1</v>
      </c>
      <c r="C6" s="34"/>
      <c r="D6" s="117" t="s">
        <v>538</v>
      </c>
      <c r="E6" s="114" t="s">
        <v>358</v>
      </c>
      <c r="F6" s="46"/>
      <c r="H6" s="47"/>
    </row>
    <row r="7" spans="1:8" x14ac:dyDescent="0.25">
      <c r="A7" s="46"/>
      <c r="B7" s="60" t="s">
        <v>373</v>
      </c>
      <c r="C7" s="34"/>
      <c r="D7" s="117" t="s">
        <v>538</v>
      </c>
      <c r="E7" s="114" t="s">
        <v>375</v>
      </c>
      <c r="F7" s="46"/>
      <c r="H7" s="47"/>
    </row>
    <row r="8" spans="1:8" x14ac:dyDescent="0.25">
      <c r="A8" s="46"/>
      <c r="B8" s="57" t="s">
        <v>689</v>
      </c>
      <c r="C8" s="218"/>
      <c r="D8" s="117" t="s">
        <v>538</v>
      </c>
      <c r="E8" s="113" t="s">
        <v>676</v>
      </c>
      <c r="F8" s="46"/>
      <c r="H8" s="47"/>
    </row>
    <row r="9" spans="1:8" ht="7.15" customHeight="1" x14ac:dyDescent="0.25">
      <c r="A9" s="46"/>
      <c r="B9" s="61"/>
      <c r="C9" s="94"/>
      <c r="D9" s="118"/>
      <c r="E9" s="115"/>
      <c r="F9" s="46"/>
      <c r="H9" s="47"/>
    </row>
    <row r="10" spans="1:8" ht="45" x14ac:dyDescent="0.25">
      <c r="A10" s="46"/>
      <c r="B10" s="104" t="s">
        <v>517</v>
      </c>
      <c r="C10" s="34"/>
      <c r="D10" s="119" t="s">
        <v>538</v>
      </c>
      <c r="E10" s="114" t="s">
        <v>374</v>
      </c>
      <c r="F10" s="46"/>
      <c r="H10" s="47"/>
    </row>
    <row r="11" spans="1:8" ht="30" customHeight="1" x14ac:dyDescent="0.25">
      <c r="A11" s="46"/>
      <c r="B11" s="62"/>
      <c r="C11" s="95"/>
      <c r="D11" s="120"/>
      <c r="E11" s="116"/>
      <c r="F11" s="46"/>
      <c r="H11" s="47"/>
    </row>
    <row r="12" spans="1:8" x14ac:dyDescent="0.25">
      <c r="A12" s="46"/>
      <c r="B12" s="101" t="s">
        <v>386</v>
      </c>
      <c r="C12" s="95"/>
      <c r="D12" s="120"/>
      <c r="E12" s="116"/>
      <c r="F12" s="46"/>
      <c r="H12" s="47"/>
    </row>
    <row r="13" spans="1:8" x14ac:dyDescent="0.25">
      <c r="A13" s="46"/>
      <c r="B13" s="59" t="s">
        <v>391</v>
      </c>
      <c r="C13" s="34"/>
      <c r="D13" s="119" t="s">
        <v>538</v>
      </c>
      <c r="E13" s="114" t="s">
        <v>378</v>
      </c>
      <c r="F13" s="46"/>
      <c r="H13" s="47"/>
    </row>
    <row r="14" spans="1:8" x14ac:dyDescent="0.25">
      <c r="A14" s="46"/>
      <c r="B14" s="60" t="s">
        <v>690</v>
      </c>
      <c r="C14" s="218"/>
      <c r="D14" s="119" t="s">
        <v>538</v>
      </c>
      <c r="E14" s="113" t="s">
        <v>379</v>
      </c>
      <c r="F14" s="46"/>
      <c r="H14" s="47"/>
    </row>
    <row r="15" spans="1:8" x14ac:dyDescent="0.25">
      <c r="A15" s="46"/>
      <c r="B15" s="60" t="s">
        <v>495</v>
      </c>
      <c r="C15" s="34"/>
      <c r="D15" s="119" t="s">
        <v>538</v>
      </c>
      <c r="E15" s="113" t="s">
        <v>496</v>
      </c>
      <c r="F15" s="46"/>
      <c r="H15" s="47"/>
    </row>
    <row r="16" spans="1:8" x14ac:dyDescent="0.25">
      <c r="A16" s="46"/>
      <c r="B16" s="213" t="s">
        <v>394</v>
      </c>
      <c r="C16" s="34"/>
      <c r="D16" s="119" t="s">
        <v>539</v>
      </c>
      <c r="E16" s="114" t="s">
        <v>359</v>
      </c>
      <c r="F16" s="46"/>
      <c r="H16" s="47"/>
    </row>
    <row r="17" spans="1:8" x14ac:dyDescent="0.25">
      <c r="A17" s="46"/>
      <c r="B17" s="60" t="s">
        <v>542</v>
      </c>
      <c r="C17" s="34"/>
      <c r="D17" s="182" t="s">
        <v>540</v>
      </c>
      <c r="E17" s="114" t="s">
        <v>537</v>
      </c>
      <c r="F17" s="46"/>
      <c r="H17" s="47"/>
    </row>
    <row r="18" spans="1:8" x14ac:dyDescent="0.25">
      <c r="A18" s="46"/>
      <c r="B18" s="60" t="s">
        <v>691</v>
      </c>
      <c r="C18" s="218"/>
      <c r="D18" s="119" t="s">
        <v>538</v>
      </c>
      <c r="E18" s="113" t="s">
        <v>380</v>
      </c>
      <c r="F18" s="46"/>
      <c r="H18" s="47"/>
    </row>
    <row r="19" spans="1:8" x14ac:dyDescent="0.25">
      <c r="A19" s="46"/>
      <c r="B19" s="60" t="s">
        <v>360</v>
      </c>
      <c r="C19" s="218"/>
      <c r="D19" s="119" t="s">
        <v>538</v>
      </c>
      <c r="E19" s="113" t="s">
        <v>677</v>
      </c>
      <c r="F19" s="46"/>
      <c r="H19" s="47"/>
    </row>
    <row r="20" spans="1:8" x14ac:dyDescent="0.25">
      <c r="A20" s="46"/>
      <c r="B20" s="60" t="s">
        <v>365</v>
      </c>
      <c r="C20" s="145"/>
      <c r="D20" s="119" t="s">
        <v>538</v>
      </c>
      <c r="E20" s="114" t="s">
        <v>361</v>
      </c>
      <c r="F20" s="46"/>
      <c r="H20" s="47"/>
    </row>
    <row r="21" spans="1:8" x14ac:dyDescent="0.25">
      <c r="A21" s="46"/>
      <c r="B21" s="60" t="s">
        <v>366</v>
      </c>
      <c r="C21" s="145"/>
      <c r="D21" s="119" t="s">
        <v>538</v>
      </c>
      <c r="E21" s="114" t="s">
        <v>362</v>
      </c>
      <c r="F21" s="46"/>
      <c r="H21" s="47"/>
    </row>
    <row r="22" spans="1:8" x14ac:dyDescent="0.25">
      <c r="A22" s="46"/>
      <c r="B22" s="60" t="s">
        <v>367</v>
      </c>
      <c r="C22" s="145"/>
      <c r="D22" s="119" t="s">
        <v>538</v>
      </c>
      <c r="E22" s="114" t="s">
        <v>363</v>
      </c>
      <c r="F22" s="46"/>
      <c r="H22" s="47"/>
    </row>
    <row r="23" spans="1:8" x14ac:dyDescent="0.25">
      <c r="A23" s="46"/>
      <c r="B23" s="60" t="s">
        <v>368</v>
      </c>
      <c r="C23" s="145"/>
      <c r="D23" s="119" t="s">
        <v>538</v>
      </c>
      <c r="E23" s="114" t="s">
        <v>364</v>
      </c>
      <c r="F23" s="46"/>
      <c r="H23" s="47"/>
    </row>
    <row r="24" spans="1:8" x14ac:dyDescent="0.25">
      <c r="A24" s="46"/>
      <c r="B24" s="60" t="s">
        <v>692</v>
      </c>
      <c r="C24" s="218"/>
      <c r="D24" s="182" t="s">
        <v>540</v>
      </c>
      <c r="E24" s="113" t="s">
        <v>656</v>
      </c>
      <c r="F24" s="46"/>
      <c r="H24" s="47"/>
    </row>
    <row r="25" spans="1:8" x14ac:dyDescent="0.25">
      <c r="A25" s="46"/>
      <c r="B25" s="57" t="s">
        <v>494</v>
      </c>
      <c r="C25" s="34"/>
      <c r="D25" s="119" t="s">
        <v>538</v>
      </c>
      <c r="E25" s="113" t="s">
        <v>490</v>
      </c>
      <c r="F25" s="46"/>
      <c r="H25" s="47"/>
    </row>
    <row r="26" spans="1:8" ht="7.15" customHeight="1" x14ac:dyDescent="0.25">
      <c r="A26" s="46"/>
      <c r="B26" s="61"/>
      <c r="C26" s="96"/>
      <c r="D26" s="118"/>
      <c r="E26" s="115"/>
      <c r="F26" s="46"/>
      <c r="H26" s="47"/>
    </row>
    <row r="27" spans="1:8" ht="45" x14ac:dyDescent="0.25">
      <c r="A27" s="46"/>
      <c r="B27" s="104" t="s">
        <v>518</v>
      </c>
      <c r="C27" s="34"/>
      <c r="D27" s="119" t="s">
        <v>538</v>
      </c>
      <c r="E27" s="114" t="s">
        <v>377</v>
      </c>
      <c r="F27" s="46"/>
      <c r="H27" s="47"/>
    </row>
    <row r="28" spans="1:8" ht="7.15" customHeight="1" x14ac:dyDescent="0.25">
      <c r="A28" s="46"/>
      <c r="B28" s="46"/>
      <c r="C28" s="93"/>
      <c r="D28" s="110"/>
      <c r="E28" s="48"/>
      <c r="F28" s="46"/>
    </row>
    <row r="29" spans="1:8" ht="45" x14ac:dyDescent="0.25">
      <c r="A29" s="46"/>
      <c r="B29" s="104" t="s">
        <v>658</v>
      </c>
      <c r="C29" s="34"/>
      <c r="D29" s="182" t="s">
        <v>540</v>
      </c>
      <c r="E29" s="114" t="s">
        <v>659</v>
      </c>
      <c r="F29" s="46"/>
      <c r="H29" s="47"/>
    </row>
    <row r="30" spans="1:8" ht="7.15" customHeight="1" x14ac:dyDescent="0.25">
      <c r="A30" s="46"/>
      <c r="B30" s="46"/>
      <c r="C30" s="93"/>
      <c r="D30" s="110"/>
      <c r="E30" s="48"/>
      <c r="F30" s="46"/>
    </row>
    <row r="31" spans="1:8" x14ac:dyDescent="0.25">
      <c r="A31" s="46"/>
      <c r="B31" s="229" t="s">
        <v>503</v>
      </c>
      <c r="C31" s="230"/>
      <c r="D31" s="110"/>
      <c r="E31" s="48"/>
      <c r="F31" s="46"/>
    </row>
    <row r="32" spans="1:8" ht="25.15" customHeight="1" x14ac:dyDescent="0.25">
      <c r="A32" s="46"/>
      <c r="B32" s="46"/>
      <c r="C32" s="93"/>
      <c r="D32" s="110"/>
      <c r="E32" s="48"/>
      <c r="F32" s="46"/>
    </row>
    <row r="33" spans="3:5" s="46" customFormat="1" x14ac:dyDescent="0.25">
      <c r="C33" s="93"/>
      <c r="D33" s="110"/>
      <c r="E33" s="48"/>
    </row>
    <row r="34" spans="3:5" s="46" customFormat="1" x14ac:dyDescent="0.25">
      <c r="C34" s="93"/>
      <c r="D34" s="110"/>
      <c r="E34" s="48"/>
    </row>
    <row r="35" spans="3:5" s="46" customFormat="1" x14ac:dyDescent="0.25">
      <c r="C35" s="93"/>
      <c r="D35" s="110"/>
      <c r="E35" s="48"/>
    </row>
    <row r="36" spans="3:5" s="46" customFormat="1" x14ac:dyDescent="0.25">
      <c r="C36" s="93"/>
      <c r="D36" s="110"/>
      <c r="E36" s="48"/>
    </row>
    <row r="37" spans="3:5" s="46" customFormat="1" x14ac:dyDescent="0.25">
      <c r="C37" s="93"/>
      <c r="D37" s="110"/>
      <c r="E37" s="48"/>
    </row>
    <row r="38" spans="3:5" s="46" customFormat="1" x14ac:dyDescent="0.25">
      <c r="C38" s="93"/>
      <c r="D38" s="110"/>
      <c r="E38" s="48"/>
    </row>
    <row r="39" spans="3:5" s="46" customFormat="1" x14ac:dyDescent="0.25">
      <c r="C39" s="93"/>
      <c r="D39" s="110"/>
      <c r="E39" s="48"/>
    </row>
    <row r="40" spans="3:5" s="46" customFormat="1" x14ac:dyDescent="0.25">
      <c r="C40" s="93"/>
      <c r="D40" s="110"/>
      <c r="E40" s="48"/>
    </row>
    <row r="41" spans="3:5" s="46" customFormat="1" x14ac:dyDescent="0.25">
      <c r="C41" s="93"/>
      <c r="D41" s="110"/>
      <c r="E41" s="48"/>
    </row>
    <row r="42" spans="3:5" s="46" customFormat="1" x14ac:dyDescent="0.25">
      <c r="C42" s="93"/>
      <c r="D42" s="110"/>
      <c r="E42" s="48"/>
    </row>
    <row r="43" spans="3:5" s="46" customFormat="1" x14ac:dyDescent="0.25">
      <c r="C43" s="93"/>
      <c r="D43" s="110"/>
      <c r="E43" s="48"/>
    </row>
    <row r="44" spans="3:5" s="46" customFormat="1" x14ac:dyDescent="0.25">
      <c r="C44" s="93"/>
      <c r="D44" s="110"/>
      <c r="E44" s="48"/>
    </row>
    <row r="45" spans="3:5" s="46" customFormat="1" x14ac:dyDescent="0.25">
      <c r="C45" s="93"/>
      <c r="D45" s="110"/>
      <c r="E45" s="48"/>
    </row>
    <row r="46" spans="3:5" s="46" customFormat="1" x14ac:dyDescent="0.25">
      <c r="C46" s="93"/>
      <c r="D46" s="110"/>
      <c r="E46" s="48"/>
    </row>
    <row r="47" spans="3:5" s="46" customFormat="1" x14ac:dyDescent="0.25">
      <c r="C47" s="93"/>
      <c r="D47" s="110"/>
      <c r="E47" s="48"/>
    </row>
    <row r="48" spans="3:5" s="46" customFormat="1" x14ac:dyDescent="0.25">
      <c r="C48" s="93"/>
      <c r="D48" s="110"/>
      <c r="E48" s="48"/>
    </row>
    <row r="49" spans="3:5" s="46" customFormat="1" x14ac:dyDescent="0.25">
      <c r="C49" s="93"/>
      <c r="D49" s="110"/>
      <c r="E49" s="48"/>
    </row>
    <row r="50" spans="3:5" s="46" customFormat="1" x14ac:dyDescent="0.25">
      <c r="C50" s="93"/>
      <c r="D50" s="110"/>
      <c r="E50" s="48"/>
    </row>
    <row r="51" spans="3:5" s="46" customFormat="1" x14ac:dyDescent="0.25">
      <c r="C51" s="93"/>
      <c r="D51" s="110"/>
      <c r="E51" s="48"/>
    </row>
    <row r="52" spans="3:5" s="46" customFormat="1" x14ac:dyDescent="0.25">
      <c r="C52" s="93"/>
      <c r="D52" s="110"/>
      <c r="E52" s="48"/>
    </row>
  </sheetData>
  <mergeCells count="2">
    <mergeCell ref="B31:C31"/>
    <mergeCell ref="B1:C1"/>
  </mergeCells>
  <conditionalFormatting sqref="C3:D8">
    <cfRule type="cellIs" dxfId="4" priority="8" operator="greaterThan">
      <formula>0</formula>
    </cfRule>
  </conditionalFormatting>
  <conditionalFormatting sqref="C10:D10">
    <cfRule type="cellIs" dxfId="3" priority="7" operator="greaterThan">
      <formula>0</formula>
    </cfRule>
  </conditionalFormatting>
  <conditionalFormatting sqref="C13:D25">
    <cfRule type="cellIs" dxfId="2" priority="4" operator="greaterThan">
      <formula>0</formula>
    </cfRule>
  </conditionalFormatting>
  <conditionalFormatting sqref="C27:D27">
    <cfRule type="cellIs" dxfId="1" priority="2" operator="greaterThan">
      <formula>0</formula>
    </cfRule>
  </conditionalFormatting>
  <conditionalFormatting sqref="C29:D29">
    <cfRule type="cellIs" dxfId="0" priority="1" operator="greaterThan">
      <formula>0</formula>
    </cfRule>
  </conditionalFormatting>
  <dataValidations count="9">
    <dataValidation type="list" allowBlank="1" showInputMessage="1" showErrorMessage="1" sqref="C25:C26 C5:C6">
      <formula1>Lookup_SAAS_Approval</formula1>
    </dataValidation>
    <dataValidation type="list" allowBlank="1" showInputMessage="1" showErrorMessage="1" sqref="C7 C13">
      <formula1>Lookup_SAAS_Appln_Decision</formula1>
    </dataValidation>
    <dataValidation type="list" allowBlank="1" showInputMessage="1" showErrorMessage="1" sqref="C15">
      <formula1>Lookup_YesorNo</formula1>
    </dataValidation>
    <dataValidation type="list" allowBlank="1" showInputMessage="1" showErrorMessage="1" sqref="C17">
      <formula1>Lookup_Certification_Status</formula1>
    </dataValidation>
    <dataValidation type="list" allowBlank="1" showInputMessage="1" showErrorMessage="1" sqref="C21:C23">
      <formula1>Lookup_Audit_Company</formula1>
    </dataValidation>
    <dataValidation type="list" allowBlank="1" showInputMessage="1" showErrorMessage="1" promptTitle="--Select one--" sqref="C20">
      <formula1>Lookup_Audit_Company</formula1>
    </dataValidation>
    <dataValidation type="date" allowBlank="1" showInputMessage="1" showErrorMessage="1" errorTitle="Date format" error="Please enter valid date in the follwing format 'mm/dd/yyyy'" sqref="C3:C4">
      <formula1>32874</formula1>
      <formula2>55153</formula2>
    </dataValidation>
    <dataValidation type="date" allowBlank="1" showInputMessage="1" showErrorMessage="1" errorTitle="Date Format" error="Please enter valid date in the follwing format 'MM/DD/YYYY'" sqref="C8">
      <formula1>33239</formula1>
      <formula2>54789</formula2>
    </dataValidation>
    <dataValidation type="date" allowBlank="1" showInputMessage="1" showErrorMessage="1" errorTitle="Date Format" error="Please enter valid date in the follwing format 'MM/DD/YYYY'" sqref="C14 C18 C19 C24">
      <formula1>32874</formula1>
      <formula2>54789</formula2>
    </dataValidation>
  </dataValidations>
  <pageMargins left="0.25" right="0.25" top="0.75" bottom="0.75" header="0.3" footer="0.3"/>
  <pageSetup scale="8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21"/>
  <sheetViews>
    <sheetView topLeftCell="A268" workbookViewId="0">
      <selection activeCell="C287" sqref="C287"/>
    </sheetView>
  </sheetViews>
  <sheetFormatPr defaultColWidth="8.85546875" defaultRowHeight="15" x14ac:dyDescent="0.25"/>
  <cols>
    <col min="1" max="1" width="2.5703125" style="4" customWidth="1"/>
    <col min="2" max="2" width="69.7109375" style="5" customWidth="1"/>
    <col min="3" max="3" width="20.140625" style="4" customWidth="1"/>
    <col min="4" max="4" width="13.7109375" style="1" customWidth="1"/>
    <col min="5" max="5" width="14.5703125" style="1" customWidth="1"/>
    <col min="6" max="6" width="12.28515625" style="1" customWidth="1"/>
    <col min="7" max="16384" width="8.85546875" style="1"/>
  </cols>
  <sheetData>
    <row r="1" spans="2:2" x14ac:dyDescent="0.25">
      <c r="B1" s="39" t="s">
        <v>336</v>
      </c>
    </row>
    <row r="2" spans="2:2" x14ac:dyDescent="0.25">
      <c r="B2" s="40" t="s">
        <v>335</v>
      </c>
    </row>
    <row r="3" spans="2:2" x14ac:dyDescent="0.25">
      <c r="B3" s="41" t="s">
        <v>337</v>
      </c>
    </row>
    <row r="4" spans="2:2" x14ac:dyDescent="0.25">
      <c r="B4" s="42"/>
    </row>
    <row r="5" spans="2:2" x14ac:dyDescent="0.25">
      <c r="B5" s="45" t="s">
        <v>328</v>
      </c>
    </row>
    <row r="6" spans="2:2" x14ac:dyDescent="0.25">
      <c r="B6" s="43" t="s">
        <v>327</v>
      </c>
    </row>
    <row r="7" spans="2:2" x14ac:dyDescent="0.25">
      <c r="B7" s="43" t="s">
        <v>96</v>
      </c>
    </row>
    <row r="8" spans="2:2" x14ac:dyDescent="0.25">
      <c r="B8" s="43" t="s">
        <v>97</v>
      </c>
    </row>
    <row r="9" spans="2:2" x14ac:dyDescent="0.25">
      <c r="B9" s="43" t="s">
        <v>98</v>
      </c>
    </row>
    <row r="10" spans="2:2" x14ac:dyDescent="0.25">
      <c r="B10" s="43" t="s">
        <v>99</v>
      </c>
    </row>
    <row r="11" spans="2:2" x14ac:dyDescent="0.25">
      <c r="B11" s="43" t="s">
        <v>100</v>
      </c>
    </row>
    <row r="12" spans="2:2" x14ac:dyDescent="0.25">
      <c r="B12" s="43" t="s">
        <v>101</v>
      </c>
    </row>
    <row r="13" spans="2:2" x14ac:dyDescent="0.25">
      <c r="B13" s="43" t="s">
        <v>102</v>
      </c>
    </row>
    <row r="14" spans="2:2" x14ac:dyDescent="0.25">
      <c r="B14" s="43" t="s">
        <v>103</v>
      </c>
    </row>
    <row r="15" spans="2:2" x14ac:dyDescent="0.25">
      <c r="B15" s="43" t="s">
        <v>104</v>
      </c>
    </row>
    <row r="16" spans="2:2" x14ac:dyDescent="0.25">
      <c r="B16" s="43" t="s">
        <v>105</v>
      </c>
    </row>
    <row r="17" spans="2:2" x14ac:dyDescent="0.25">
      <c r="B17" s="43" t="s">
        <v>106</v>
      </c>
    </row>
    <row r="18" spans="2:2" x14ac:dyDescent="0.25">
      <c r="B18" s="43" t="s">
        <v>107</v>
      </c>
    </row>
    <row r="19" spans="2:2" x14ac:dyDescent="0.25">
      <c r="B19" s="43" t="s">
        <v>108</v>
      </c>
    </row>
    <row r="20" spans="2:2" x14ac:dyDescent="0.25">
      <c r="B20" s="43" t="s">
        <v>109</v>
      </c>
    </row>
    <row r="21" spans="2:2" x14ac:dyDescent="0.25">
      <c r="B21" s="43" t="s">
        <v>110</v>
      </c>
    </row>
    <row r="22" spans="2:2" x14ac:dyDescent="0.25">
      <c r="B22" s="43" t="s">
        <v>111</v>
      </c>
    </row>
    <row r="23" spans="2:2" x14ac:dyDescent="0.25">
      <c r="B23" s="43" t="s">
        <v>112</v>
      </c>
    </row>
    <row r="24" spans="2:2" x14ac:dyDescent="0.25">
      <c r="B24" s="43" t="s">
        <v>113</v>
      </c>
    </row>
    <row r="25" spans="2:2" x14ac:dyDescent="0.25">
      <c r="B25" s="43" t="s">
        <v>114</v>
      </c>
    </row>
    <row r="26" spans="2:2" x14ac:dyDescent="0.25">
      <c r="B26" s="43" t="s">
        <v>115</v>
      </c>
    </row>
    <row r="27" spans="2:2" x14ac:dyDescent="0.25">
      <c r="B27" s="43" t="s">
        <v>116</v>
      </c>
    </row>
    <row r="28" spans="2:2" x14ac:dyDescent="0.25">
      <c r="B28" s="43" t="s">
        <v>117</v>
      </c>
    </row>
    <row r="29" spans="2:2" x14ac:dyDescent="0.25">
      <c r="B29" s="43" t="s">
        <v>118</v>
      </c>
    </row>
    <row r="30" spans="2:2" x14ac:dyDescent="0.25">
      <c r="B30" s="43" t="s">
        <v>119</v>
      </c>
    </row>
    <row r="31" spans="2:2" x14ac:dyDescent="0.25">
      <c r="B31" s="43" t="s">
        <v>120</v>
      </c>
    </row>
    <row r="32" spans="2:2" x14ac:dyDescent="0.25">
      <c r="B32" s="43" t="s">
        <v>121</v>
      </c>
    </row>
    <row r="33" spans="2:2" x14ac:dyDescent="0.25">
      <c r="B33" s="43" t="s">
        <v>122</v>
      </c>
    </row>
    <row r="34" spans="2:2" x14ac:dyDescent="0.25">
      <c r="B34" s="43" t="s">
        <v>123</v>
      </c>
    </row>
    <row r="35" spans="2:2" x14ac:dyDescent="0.25">
      <c r="B35" s="43" t="s">
        <v>124</v>
      </c>
    </row>
    <row r="36" spans="2:2" x14ac:dyDescent="0.25">
      <c r="B36" s="43" t="s">
        <v>125</v>
      </c>
    </row>
    <row r="37" spans="2:2" x14ac:dyDescent="0.25">
      <c r="B37" s="43" t="s">
        <v>126</v>
      </c>
    </row>
    <row r="38" spans="2:2" x14ac:dyDescent="0.25">
      <c r="B38" s="43" t="s">
        <v>127</v>
      </c>
    </row>
    <row r="39" spans="2:2" x14ac:dyDescent="0.25">
      <c r="B39" s="43" t="s">
        <v>128</v>
      </c>
    </row>
    <row r="40" spans="2:2" x14ac:dyDescent="0.25">
      <c r="B40" s="43" t="s">
        <v>129</v>
      </c>
    </row>
    <row r="41" spans="2:2" x14ac:dyDescent="0.25">
      <c r="B41" s="43" t="s">
        <v>130</v>
      </c>
    </row>
    <row r="42" spans="2:2" x14ac:dyDescent="0.25">
      <c r="B42" s="43" t="s">
        <v>131</v>
      </c>
    </row>
    <row r="43" spans="2:2" x14ac:dyDescent="0.25">
      <c r="B43" s="43" t="s">
        <v>132</v>
      </c>
    </row>
    <row r="44" spans="2:2" x14ac:dyDescent="0.25">
      <c r="B44" s="43" t="s">
        <v>133</v>
      </c>
    </row>
    <row r="45" spans="2:2" x14ac:dyDescent="0.25">
      <c r="B45" s="43" t="s">
        <v>134</v>
      </c>
    </row>
    <row r="46" spans="2:2" x14ac:dyDescent="0.25">
      <c r="B46" s="43" t="s">
        <v>135</v>
      </c>
    </row>
    <row r="47" spans="2:2" x14ac:dyDescent="0.25">
      <c r="B47" s="43" t="s">
        <v>136</v>
      </c>
    </row>
    <row r="48" spans="2:2" x14ac:dyDescent="0.25">
      <c r="B48" s="43" t="s">
        <v>137</v>
      </c>
    </row>
    <row r="49" spans="2:2" x14ac:dyDescent="0.25">
      <c r="B49" s="43" t="s">
        <v>138</v>
      </c>
    </row>
    <row r="50" spans="2:2" x14ac:dyDescent="0.25">
      <c r="B50" s="43" t="s">
        <v>139</v>
      </c>
    </row>
    <row r="51" spans="2:2" x14ac:dyDescent="0.25">
      <c r="B51" s="43" t="s">
        <v>140</v>
      </c>
    </row>
    <row r="52" spans="2:2" x14ac:dyDescent="0.25">
      <c r="B52" s="43" t="s">
        <v>141</v>
      </c>
    </row>
    <row r="53" spans="2:2" x14ac:dyDescent="0.25">
      <c r="B53" s="43" t="s">
        <v>142</v>
      </c>
    </row>
    <row r="54" spans="2:2" x14ac:dyDescent="0.25">
      <c r="B54" s="43" t="s">
        <v>143</v>
      </c>
    </row>
    <row r="55" spans="2:2" x14ac:dyDescent="0.25">
      <c r="B55" s="43" t="s">
        <v>144</v>
      </c>
    </row>
    <row r="56" spans="2:2" x14ac:dyDescent="0.25">
      <c r="B56" s="43" t="s">
        <v>145</v>
      </c>
    </row>
    <row r="57" spans="2:2" x14ac:dyDescent="0.25">
      <c r="B57" s="43" t="s">
        <v>146</v>
      </c>
    </row>
    <row r="58" spans="2:2" x14ac:dyDescent="0.25">
      <c r="B58" s="43" t="s">
        <v>147</v>
      </c>
    </row>
    <row r="59" spans="2:2" x14ac:dyDescent="0.25">
      <c r="B59" s="43" t="s">
        <v>148</v>
      </c>
    </row>
    <row r="60" spans="2:2" x14ac:dyDescent="0.25">
      <c r="B60" s="43" t="s">
        <v>149</v>
      </c>
    </row>
    <row r="61" spans="2:2" x14ac:dyDescent="0.25">
      <c r="B61" s="43" t="s">
        <v>150</v>
      </c>
    </row>
    <row r="62" spans="2:2" x14ac:dyDescent="0.25">
      <c r="B62" s="43" t="s">
        <v>151</v>
      </c>
    </row>
    <row r="63" spans="2:2" x14ac:dyDescent="0.25">
      <c r="B63" s="43" t="s">
        <v>152</v>
      </c>
    </row>
    <row r="64" spans="2:2" x14ac:dyDescent="0.25">
      <c r="B64" s="43" t="s">
        <v>153</v>
      </c>
    </row>
    <row r="65" spans="2:2" x14ac:dyDescent="0.25">
      <c r="B65" s="43" t="s">
        <v>154</v>
      </c>
    </row>
    <row r="66" spans="2:2" x14ac:dyDescent="0.25">
      <c r="B66" s="43" t="s">
        <v>155</v>
      </c>
    </row>
    <row r="67" spans="2:2" x14ac:dyDescent="0.25">
      <c r="B67" s="43" t="s">
        <v>156</v>
      </c>
    </row>
    <row r="68" spans="2:2" x14ac:dyDescent="0.25">
      <c r="B68" s="43" t="s">
        <v>157</v>
      </c>
    </row>
    <row r="69" spans="2:2" x14ac:dyDescent="0.25">
      <c r="B69" s="43" t="s">
        <v>158</v>
      </c>
    </row>
    <row r="70" spans="2:2" x14ac:dyDescent="0.25">
      <c r="B70" s="43" t="s">
        <v>159</v>
      </c>
    </row>
    <row r="71" spans="2:2" x14ac:dyDescent="0.25">
      <c r="B71" s="43" t="s">
        <v>160</v>
      </c>
    </row>
    <row r="72" spans="2:2" x14ac:dyDescent="0.25">
      <c r="B72" s="43" t="s">
        <v>161</v>
      </c>
    </row>
    <row r="73" spans="2:2" x14ac:dyDescent="0.25">
      <c r="B73" s="43" t="s">
        <v>162</v>
      </c>
    </row>
    <row r="74" spans="2:2" x14ac:dyDescent="0.25">
      <c r="B74" s="43" t="s">
        <v>163</v>
      </c>
    </row>
    <row r="75" spans="2:2" x14ac:dyDescent="0.25">
      <c r="B75" s="43" t="s">
        <v>164</v>
      </c>
    </row>
    <row r="76" spans="2:2" x14ac:dyDescent="0.25">
      <c r="B76" s="43" t="s">
        <v>165</v>
      </c>
    </row>
    <row r="77" spans="2:2" x14ac:dyDescent="0.25">
      <c r="B77" s="43" t="s">
        <v>166</v>
      </c>
    </row>
    <row r="78" spans="2:2" x14ac:dyDescent="0.25">
      <c r="B78" s="43" t="s">
        <v>167</v>
      </c>
    </row>
    <row r="79" spans="2:2" x14ac:dyDescent="0.25">
      <c r="B79" s="43" t="s">
        <v>168</v>
      </c>
    </row>
    <row r="80" spans="2:2" x14ac:dyDescent="0.25">
      <c r="B80" s="43" t="s">
        <v>169</v>
      </c>
    </row>
    <row r="81" spans="2:2" x14ac:dyDescent="0.25">
      <c r="B81" s="43" t="s">
        <v>170</v>
      </c>
    </row>
    <row r="82" spans="2:2" x14ac:dyDescent="0.25">
      <c r="B82" s="43" t="s">
        <v>171</v>
      </c>
    </row>
    <row r="83" spans="2:2" x14ac:dyDescent="0.25">
      <c r="B83" s="43" t="s">
        <v>172</v>
      </c>
    </row>
    <row r="84" spans="2:2" x14ac:dyDescent="0.25">
      <c r="B84" s="43" t="s">
        <v>173</v>
      </c>
    </row>
    <row r="85" spans="2:2" x14ac:dyDescent="0.25">
      <c r="B85" s="43" t="s">
        <v>174</v>
      </c>
    </row>
    <row r="86" spans="2:2" x14ac:dyDescent="0.25">
      <c r="B86" s="43" t="s">
        <v>175</v>
      </c>
    </row>
    <row r="87" spans="2:2" x14ac:dyDescent="0.25">
      <c r="B87" s="43" t="s">
        <v>176</v>
      </c>
    </row>
    <row r="88" spans="2:2" x14ac:dyDescent="0.25">
      <c r="B88" s="43" t="s">
        <v>177</v>
      </c>
    </row>
    <row r="89" spans="2:2" x14ac:dyDescent="0.25">
      <c r="B89" s="43" t="s">
        <v>178</v>
      </c>
    </row>
    <row r="90" spans="2:2" x14ac:dyDescent="0.25">
      <c r="B90" s="43" t="s">
        <v>179</v>
      </c>
    </row>
    <row r="91" spans="2:2" x14ac:dyDescent="0.25">
      <c r="B91" s="43" t="s">
        <v>180</v>
      </c>
    </row>
    <row r="92" spans="2:2" x14ac:dyDescent="0.25">
      <c r="B92" s="43" t="s">
        <v>181</v>
      </c>
    </row>
    <row r="93" spans="2:2" x14ac:dyDescent="0.25">
      <c r="B93" s="43" t="s">
        <v>182</v>
      </c>
    </row>
    <row r="94" spans="2:2" x14ac:dyDescent="0.25">
      <c r="B94" s="43" t="s">
        <v>183</v>
      </c>
    </row>
    <row r="95" spans="2:2" x14ac:dyDescent="0.25">
      <c r="B95" s="43" t="s">
        <v>184</v>
      </c>
    </row>
    <row r="96" spans="2:2" x14ac:dyDescent="0.25">
      <c r="B96" s="43" t="s">
        <v>185</v>
      </c>
    </row>
    <row r="97" spans="2:2" x14ac:dyDescent="0.25">
      <c r="B97" s="43" t="s">
        <v>186</v>
      </c>
    </row>
    <row r="98" spans="2:2" x14ac:dyDescent="0.25">
      <c r="B98" s="43" t="s">
        <v>187</v>
      </c>
    </row>
    <row r="99" spans="2:2" x14ac:dyDescent="0.25">
      <c r="B99" s="43" t="s">
        <v>188</v>
      </c>
    </row>
    <row r="100" spans="2:2" x14ac:dyDescent="0.25">
      <c r="B100" s="43" t="s">
        <v>189</v>
      </c>
    </row>
    <row r="101" spans="2:2" x14ac:dyDescent="0.25">
      <c r="B101" s="43" t="s">
        <v>190</v>
      </c>
    </row>
    <row r="102" spans="2:2" x14ac:dyDescent="0.25">
      <c r="B102" s="43" t="s">
        <v>191</v>
      </c>
    </row>
    <row r="103" spans="2:2" x14ac:dyDescent="0.25">
      <c r="B103" s="43" t="s">
        <v>192</v>
      </c>
    </row>
    <row r="104" spans="2:2" x14ac:dyDescent="0.25">
      <c r="B104" s="43" t="s">
        <v>193</v>
      </c>
    </row>
    <row r="105" spans="2:2" x14ac:dyDescent="0.25">
      <c r="B105" s="43" t="s">
        <v>194</v>
      </c>
    </row>
    <row r="106" spans="2:2" x14ac:dyDescent="0.25">
      <c r="B106" s="43" t="s">
        <v>195</v>
      </c>
    </row>
    <row r="107" spans="2:2" x14ac:dyDescent="0.25">
      <c r="B107" s="43" t="s">
        <v>196</v>
      </c>
    </row>
    <row r="108" spans="2:2" x14ac:dyDescent="0.25">
      <c r="B108" s="43" t="s">
        <v>197</v>
      </c>
    </row>
    <row r="109" spans="2:2" x14ac:dyDescent="0.25">
      <c r="B109" s="43" t="s">
        <v>198</v>
      </c>
    </row>
    <row r="110" spans="2:2" x14ac:dyDescent="0.25">
      <c r="B110" s="43" t="s">
        <v>199</v>
      </c>
    </row>
    <row r="111" spans="2:2" x14ac:dyDescent="0.25">
      <c r="B111" s="43" t="s">
        <v>200</v>
      </c>
    </row>
    <row r="112" spans="2:2" x14ac:dyDescent="0.25">
      <c r="B112" s="43" t="s">
        <v>201</v>
      </c>
    </row>
    <row r="113" spans="2:2" x14ac:dyDescent="0.25">
      <c r="B113" s="43" t="s">
        <v>202</v>
      </c>
    </row>
    <row r="114" spans="2:2" x14ac:dyDescent="0.25">
      <c r="B114" s="43" t="s">
        <v>203</v>
      </c>
    </row>
    <row r="115" spans="2:2" x14ac:dyDescent="0.25">
      <c r="B115" s="43" t="s">
        <v>204</v>
      </c>
    </row>
    <row r="116" spans="2:2" x14ac:dyDescent="0.25">
      <c r="B116" s="43" t="s">
        <v>205</v>
      </c>
    </row>
    <row r="117" spans="2:2" x14ac:dyDescent="0.25">
      <c r="B117" s="43" t="s">
        <v>206</v>
      </c>
    </row>
    <row r="118" spans="2:2" x14ac:dyDescent="0.25">
      <c r="B118" s="43" t="s">
        <v>207</v>
      </c>
    </row>
    <row r="119" spans="2:2" x14ac:dyDescent="0.25">
      <c r="B119" s="43" t="s">
        <v>208</v>
      </c>
    </row>
    <row r="120" spans="2:2" x14ac:dyDescent="0.25">
      <c r="B120" s="43" t="s">
        <v>209</v>
      </c>
    </row>
    <row r="121" spans="2:2" x14ac:dyDescent="0.25">
      <c r="B121" s="43" t="s">
        <v>210</v>
      </c>
    </row>
    <row r="122" spans="2:2" x14ac:dyDescent="0.25">
      <c r="B122" s="43" t="s">
        <v>211</v>
      </c>
    </row>
    <row r="123" spans="2:2" x14ac:dyDescent="0.25">
      <c r="B123" s="43" t="s">
        <v>212</v>
      </c>
    </row>
    <row r="124" spans="2:2" x14ac:dyDescent="0.25">
      <c r="B124" s="43" t="s">
        <v>213</v>
      </c>
    </row>
    <row r="125" spans="2:2" x14ac:dyDescent="0.25">
      <c r="B125" s="43" t="s">
        <v>214</v>
      </c>
    </row>
    <row r="126" spans="2:2" x14ac:dyDescent="0.25">
      <c r="B126" s="43" t="s">
        <v>215</v>
      </c>
    </row>
    <row r="127" spans="2:2" x14ac:dyDescent="0.25">
      <c r="B127" s="43" t="s">
        <v>216</v>
      </c>
    </row>
    <row r="128" spans="2:2" x14ac:dyDescent="0.25">
      <c r="B128" s="43" t="s">
        <v>217</v>
      </c>
    </row>
    <row r="129" spans="2:2" x14ac:dyDescent="0.25">
      <c r="B129" s="43" t="s">
        <v>218</v>
      </c>
    </row>
    <row r="130" spans="2:2" x14ac:dyDescent="0.25">
      <c r="B130" s="43" t="s">
        <v>219</v>
      </c>
    </row>
    <row r="131" spans="2:2" x14ac:dyDescent="0.25">
      <c r="B131" s="43" t="s">
        <v>220</v>
      </c>
    </row>
    <row r="132" spans="2:2" x14ac:dyDescent="0.25">
      <c r="B132" s="43" t="s">
        <v>221</v>
      </c>
    </row>
    <row r="133" spans="2:2" x14ac:dyDescent="0.25">
      <c r="B133" s="43" t="s">
        <v>222</v>
      </c>
    </row>
    <row r="134" spans="2:2" x14ac:dyDescent="0.25">
      <c r="B134" s="43" t="s">
        <v>223</v>
      </c>
    </row>
    <row r="135" spans="2:2" x14ac:dyDescent="0.25">
      <c r="B135" s="43" t="s">
        <v>224</v>
      </c>
    </row>
    <row r="136" spans="2:2" x14ac:dyDescent="0.25">
      <c r="B136" s="43" t="s">
        <v>225</v>
      </c>
    </row>
    <row r="137" spans="2:2" x14ac:dyDescent="0.25">
      <c r="B137" s="43" t="s">
        <v>226</v>
      </c>
    </row>
    <row r="138" spans="2:2" x14ac:dyDescent="0.25">
      <c r="B138" s="43" t="s">
        <v>227</v>
      </c>
    </row>
    <row r="139" spans="2:2" x14ac:dyDescent="0.25">
      <c r="B139" s="43" t="s">
        <v>228</v>
      </c>
    </row>
    <row r="140" spans="2:2" x14ac:dyDescent="0.25">
      <c r="B140" s="43" t="s">
        <v>229</v>
      </c>
    </row>
    <row r="141" spans="2:2" x14ac:dyDescent="0.25">
      <c r="B141" s="43" t="s">
        <v>230</v>
      </c>
    </row>
    <row r="142" spans="2:2" x14ac:dyDescent="0.25">
      <c r="B142" s="43" t="s">
        <v>231</v>
      </c>
    </row>
    <row r="143" spans="2:2" x14ac:dyDescent="0.25">
      <c r="B143" s="43" t="s">
        <v>232</v>
      </c>
    </row>
    <row r="144" spans="2:2" x14ac:dyDescent="0.25">
      <c r="B144" s="43" t="s">
        <v>233</v>
      </c>
    </row>
    <row r="145" spans="2:2" x14ac:dyDescent="0.25">
      <c r="B145" s="43" t="s">
        <v>234</v>
      </c>
    </row>
    <row r="146" spans="2:2" x14ac:dyDescent="0.25">
      <c r="B146" s="43" t="s">
        <v>235</v>
      </c>
    </row>
    <row r="147" spans="2:2" x14ac:dyDescent="0.25">
      <c r="B147" s="43" t="s">
        <v>236</v>
      </c>
    </row>
    <row r="148" spans="2:2" x14ac:dyDescent="0.25">
      <c r="B148" s="43" t="s">
        <v>237</v>
      </c>
    </row>
    <row r="149" spans="2:2" x14ac:dyDescent="0.25">
      <c r="B149" s="43" t="s">
        <v>238</v>
      </c>
    </row>
    <row r="150" spans="2:2" x14ac:dyDescent="0.25">
      <c r="B150" s="43" t="s">
        <v>239</v>
      </c>
    </row>
    <row r="151" spans="2:2" x14ac:dyDescent="0.25">
      <c r="B151" s="43" t="s">
        <v>240</v>
      </c>
    </row>
    <row r="152" spans="2:2" x14ac:dyDescent="0.25">
      <c r="B152" s="43" t="s">
        <v>241</v>
      </c>
    </row>
    <row r="153" spans="2:2" x14ac:dyDescent="0.25">
      <c r="B153" s="43" t="s">
        <v>242</v>
      </c>
    </row>
    <row r="154" spans="2:2" x14ac:dyDescent="0.25">
      <c r="B154" s="43" t="s">
        <v>243</v>
      </c>
    </row>
    <row r="155" spans="2:2" x14ac:dyDescent="0.25">
      <c r="B155" s="43" t="s">
        <v>244</v>
      </c>
    </row>
    <row r="156" spans="2:2" x14ac:dyDescent="0.25">
      <c r="B156" s="43" t="s">
        <v>245</v>
      </c>
    </row>
    <row r="157" spans="2:2" x14ac:dyDescent="0.25">
      <c r="B157" s="43" t="s">
        <v>246</v>
      </c>
    </row>
    <row r="158" spans="2:2" x14ac:dyDescent="0.25">
      <c r="B158" s="43" t="s">
        <v>247</v>
      </c>
    </row>
    <row r="159" spans="2:2" x14ac:dyDescent="0.25">
      <c r="B159" s="43" t="s">
        <v>248</v>
      </c>
    </row>
    <row r="160" spans="2:2" x14ac:dyDescent="0.25">
      <c r="B160" s="43" t="s">
        <v>249</v>
      </c>
    </row>
    <row r="161" spans="2:2" x14ac:dyDescent="0.25">
      <c r="B161" s="43" t="s">
        <v>250</v>
      </c>
    </row>
    <row r="162" spans="2:2" x14ac:dyDescent="0.25">
      <c r="B162" s="43" t="s">
        <v>251</v>
      </c>
    </row>
    <row r="163" spans="2:2" x14ac:dyDescent="0.25">
      <c r="B163" s="43" t="s">
        <v>252</v>
      </c>
    </row>
    <row r="164" spans="2:2" x14ac:dyDescent="0.25">
      <c r="B164" s="43" t="s">
        <v>253</v>
      </c>
    </row>
    <row r="165" spans="2:2" x14ac:dyDescent="0.25">
      <c r="B165" s="43" t="s">
        <v>254</v>
      </c>
    </row>
    <row r="166" spans="2:2" x14ac:dyDescent="0.25">
      <c r="B166" s="43" t="s">
        <v>255</v>
      </c>
    </row>
    <row r="167" spans="2:2" x14ac:dyDescent="0.25">
      <c r="B167" s="43" t="s">
        <v>256</v>
      </c>
    </row>
    <row r="168" spans="2:2" x14ac:dyDescent="0.25">
      <c r="B168" s="43" t="s">
        <v>257</v>
      </c>
    </row>
    <row r="169" spans="2:2" x14ac:dyDescent="0.25">
      <c r="B169" s="43" t="s">
        <v>258</v>
      </c>
    </row>
    <row r="170" spans="2:2" x14ac:dyDescent="0.25">
      <c r="B170" s="43" t="s">
        <v>259</v>
      </c>
    </row>
    <row r="171" spans="2:2" x14ac:dyDescent="0.25">
      <c r="B171" s="43" t="s">
        <v>260</v>
      </c>
    </row>
    <row r="172" spans="2:2" x14ac:dyDescent="0.25">
      <c r="B172" s="43" t="s">
        <v>261</v>
      </c>
    </row>
    <row r="173" spans="2:2" x14ac:dyDescent="0.25">
      <c r="B173" s="43" t="s">
        <v>262</v>
      </c>
    </row>
    <row r="174" spans="2:2" x14ac:dyDescent="0.25">
      <c r="B174" s="43" t="s">
        <v>263</v>
      </c>
    </row>
    <row r="175" spans="2:2" x14ac:dyDescent="0.25">
      <c r="B175" s="43" t="s">
        <v>264</v>
      </c>
    </row>
    <row r="176" spans="2:2" x14ac:dyDescent="0.25">
      <c r="B176" s="43" t="s">
        <v>265</v>
      </c>
    </row>
    <row r="177" spans="2:2" x14ac:dyDescent="0.25">
      <c r="B177" s="43" t="s">
        <v>266</v>
      </c>
    </row>
    <row r="178" spans="2:2" x14ac:dyDescent="0.25">
      <c r="B178" s="43" t="s">
        <v>267</v>
      </c>
    </row>
    <row r="179" spans="2:2" x14ac:dyDescent="0.25">
      <c r="B179" s="43" t="s">
        <v>268</v>
      </c>
    </row>
    <row r="180" spans="2:2" x14ac:dyDescent="0.25">
      <c r="B180" s="43" t="s">
        <v>269</v>
      </c>
    </row>
    <row r="181" spans="2:2" x14ac:dyDescent="0.25">
      <c r="B181" s="43" t="s">
        <v>270</v>
      </c>
    </row>
    <row r="182" spans="2:2" x14ac:dyDescent="0.25">
      <c r="B182" s="43" t="s">
        <v>271</v>
      </c>
    </row>
    <row r="183" spans="2:2" x14ac:dyDescent="0.25">
      <c r="B183" s="43" t="s">
        <v>272</v>
      </c>
    </row>
    <row r="184" spans="2:2" x14ac:dyDescent="0.25">
      <c r="B184" s="43" t="s">
        <v>273</v>
      </c>
    </row>
    <row r="185" spans="2:2" x14ac:dyDescent="0.25">
      <c r="B185" s="43" t="s">
        <v>274</v>
      </c>
    </row>
    <row r="186" spans="2:2" x14ac:dyDescent="0.25">
      <c r="B186" s="43" t="s">
        <v>275</v>
      </c>
    </row>
    <row r="187" spans="2:2" x14ac:dyDescent="0.25">
      <c r="B187" s="43" t="s">
        <v>276</v>
      </c>
    </row>
    <row r="188" spans="2:2" x14ac:dyDescent="0.25">
      <c r="B188" s="43" t="s">
        <v>277</v>
      </c>
    </row>
    <row r="189" spans="2:2" x14ac:dyDescent="0.25">
      <c r="B189" s="43" t="s">
        <v>278</v>
      </c>
    </row>
    <row r="190" spans="2:2" x14ac:dyDescent="0.25">
      <c r="B190" s="43" t="s">
        <v>279</v>
      </c>
    </row>
    <row r="191" spans="2:2" x14ac:dyDescent="0.25">
      <c r="B191" s="43" t="s">
        <v>280</v>
      </c>
    </row>
    <row r="192" spans="2:2" x14ac:dyDescent="0.25">
      <c r="B192" s="43" t="s">
        <v>281</v>
      </c>
    </row>
    <row r="193" spans="2:2" x14ac:dyDescent="0.25">
      <c r="B193" s="43" t="s">
        <v>282</v>
      </c>
    </row>
    <row r="194" spans="2:2" x14ac:dyDescent="0.25">
      <c r="B194" s="43" t="s">
        <v>283</v>
      </c>
    </row>
    <row r="195" spans="2:2" x14ac:dyDescent="0.25">
      <c r="B195" s="43" t="s">
        <v>284</v>
      </c>
    </row>
    <row r="196" spans="2:2" x14ac:dyDescent="0.25">
      <c r="B196" s="43" t="s">
        <v>285</v>
      </c>
    </row>
    <row r="197" spans="2:2" x14ac:dyDescent="0.25">
      <c r="B197" s="43" t="s">
        <v>286</v>
      </c>
    </row>
    <row r="198" spans="2:2" x14ac:dyDescent="0.25">
      <c r="B198" s="43" t="s">
        <v>287</v>
      </c>
    </row>
    <row r="199" spans="2:2" x14ac:dyDescent="0.25">
      <c r="B199" s="43" t="s">
        <v>288</v>
      </c>
    </row>
    <row r="200" spans="2:2" x14ac:dyDescent="0.25">
      <c r="B200" s="43" t="s">
        <v>289</v>
      </c>
    </row>
    <row r="201" spans="2:2" x14ac:dyDescent="0.25">
      <c r="B201" s="43" t="s">
        <v>290</v>
      </c>
    </row>
    <row r="202" spans="2:2" x14ac:dyDescent="0.25">
      <c r="B202" s="44" t="s">
        <v>291</v>
      </c>
    </row>
    <row r="203" spans="2:2" x14ac:dyDescent="0.25">
      <c r="B203" s="42"/>
    </row>
    <row r="204" spans="2:2" x14ac:dyDescent="0.25">
      <c r="B204" s="39" t="s">
        <v>338</v>
      </c>
    </row>
    <row r="205" spans="2:2" x14ac:dyDescent="0.25">
      <c r="B205" s="40">
        <v>2010</v>
      </c>
    </row>
    <row r="206" spans="2:2" x14ac:dyDescent="0.25">
      <c r="B206" s="40">
        <v>2011</v>
      </c>
    </row>
    <row r="207" spans="2:2" x14ac:dyDescent="0.25">
      <c r="B207" s="40">
        <v>2012</v>
      </c>
    </row>
    <row r="208" spans="2:2" x14ac:dyDescent="0.25">
      <c r="B208" s="40">
        <v>2013</v>
      </c>
    </row>
    <row r="209" spans="2:2" x14ac:dyDescent="0.25">
      <c r="B209" s="40">
        <v>2014</v>
      </c>
    </row>
    <row r="210" spans="2:2" x14ac:dyDescent="0.25">
      <c r="B210" s="40">
        <v>2015</v>
      </c>
    </row>
    <row r="211" spans="2:2" x14ac:dyDescent="0.25">
      <c r="B211" s="40">
        <v>2016</v>
      </c>
    </row>
    <row r="212" spans="2:2" x14ac:dyDescent="0.25">
      <c r="B212" s="40">
        <v>2017</v>
      </c>
    </row>
    <row r="213" spans="2:2" x14ac:dyDescent="0.25">
      <c r="B213" s="40">
        <v>2018</v>
      </c>
    </row>
    <row r="214" spans="2:2" x14ac:dyDescent="0.25">
      <c r="B214" s="40">
        <v>2019</v>
      </c>
    </row>
    <row r="215" spans="2:2" x14ac:dyDescent="0.25">
      <c r="B215" s="40">
        <v>2020</v>
      </c>
    </row>
    <row r="216" spans="2:2" x14ac:dyDescent="0.25">
      <c r="B216" s="40">
        <v>2021</v>
      </c>
    </row>
    <row r="217" spans="2:2" x14ac:dyDescent="0.25">
      <c r="B217" s="40">
        <v>2022</v>
      </c>
    </row>
    <row r="218" spans="2:2" x14ac:dyDescent="0.25">
      <c r="B218" s="40">
        <v>2023</v>
      </c>
    </row>
    <row r="219" spans="2:2" x14ac:dyDescent="0.25">
      <c r="B219" s="40">
        <v>2024</v>
      </c>
    </row>
    <row r="220" spans="2:2" x14ac:dyDescent="0.25">
      <c r="B220" s="40">
        <v>2025</v>
      </c>
    </row>
    <row r="221" spans="2:2" x14ac:dyDescent="0.25">
      <c r="B221" s="40">
        <v>2026</v>
      </c>
    </row>
    <row r="222" spans="2:2" x14ac:dyDescent="0.25">
      <c r="B222" s="40">
        <v>2027</v>
      </c>
    </row>
    <row r="223" spans="2:2" x14ac:dyDescent="0.25">
      <c r="B223" s="40">
        <v>2028</v>
      </c>
    </row>
    <row r="224" spans="2:2" x14ac:dyDescent="0.25">
      <c r="B224" s="40">
        <v>2029</v>
      </c>
    </row>
    <row r="225" spans="2:2" x14ac:dyDescent="0.25">
      <c r="B225" s="40">
        <v>2030</v>
      </c>
    </row>
    <row r="226" spans="2:2" x14ac:dyDescent="0.25">
      <c r="B226" s="40">
        <v>2031</v>
      </c>
    </row>
    <row r="227" spans="2:2" x14ac:dyDescent="0.25">
      <c r="B227" s="40">
        <v>2032</v>
      </c>
    </row>
    <row r="228" spans="2:2" x14ac:dyDescent="0.25">
      <c r="B228" s="40">
        <v>2033</v>
      </c>
    </row>
    <row r="229" spans="2:2" x14ac:dyDescent="0.25">
      <c r="B229" s="40">
        <v>2034</v>
      </c>
    </row>
    <row r="230" spans="2:2" x14ac:dyDescent="0.25">
      <c r="B230" s="40">
        <v>2035</v>
      </c>
    </row>
    <row r="231" spans="2:2" x14ac:dyDescent="0.25">
      <c r="B231" s="40">
        <v>2036</v>
      </c>
    </row>
    <row r="232" spans="2:2" x14ac:dyDescent="0.25">
      <c r="B232" s="40">
        <v>2037</v>
      </c>
    </row>
    <row r="233" spans="2:2" x14ac:dyDescent="0.25">
      <c r="B233" s="40">
        <v>2038</v>
      </c>
    </row>
    <row r="234" spans="2:2" x14ac:dyDescent="0.25">
      <c r="B234" s="40">
        <v>2039</v>
      </c>
    </row>
    <row r="235" spans="2:2" x14ac:dyDescent="0.25">
      <c r="B235" s="41">
        <v>2040</v>
      </c>
    </row>
    <row r="236" spans="2:2" x14ac:dyDescent="0.25">
      <c r="B236" s="42"/>
    </row>
    <row r="237" spans="2:2" x14ac:dyDescent="0.25">
      <c r="B237" s="39" t="s">
        <v>339</v>
      </c>
    </row>
    <row r="238" spans="2:2" x14ac:dyDescent="0.25">
      <c r="B238" s="40">
        <v>1</v>
      </c>
    </row>
    <row r="239" spans="2:2" x14ac:dyDescent="0.25">
      <c r="B239" s="40">
        <v>2</v>
      </c>
    </row>
    <row r="240" spans="2:2" x14ac:dyDescent="0.25">
      <c r="B240" s="40">
        <v>3</v>
      </c>
    </row>
    <row r="241" spans="2:2" x14ac:dyDescent="0.25">
      <c r="B241" s="40">
        <v>4</v>
      </c>
    </row>
    <row r="242" spans="2:2" x14ac:dyDescent="0.25">
      <c r="B242" s="40">
        <v>5</v>
      </c>
    </row>
    <row r="243" spans="2:2" x14ac:dyDescent="0.25">
      <c r="B243" s="40">
        <v>6</v>
      </c>
    </row>
    <row r="244" spans="2:2" x14ac:dyDescent="0.25">
      <c r="B244" s="40">
        <v>7</v>
      </c>
    </row>
    <row r="245" spans="2:2" x14ac:dyDescent="0.25">
      <c r="B245" s="40">
        <v>8</v>
      </c>
    </row>
    <row r="246" spans="2:2" x14ac:dyDescent="0.25">
      <c r="B246" s="40">
        <v>9</v>
      </c>
    </row>
    <row r="247" spans="2:2" x14ac:dyDescent="0.25">
      <c r="B247" s="40">
        <v>10</v>
      </c>
    </row>
    <row r="248" spans="2:2" x14ac:dyDescent="0.25">
      <c r="B248" s="40">
        <v>11</v>
      </c>
    </row>
    <row r="249" spans="2:2" x14ac:dyDescent="0.25">
      <c r="B249" s="41">
        <v>12</v>
      </c>
    </row>
    <row r="250" spans="2:2" x14ac:dyDescent="0.25">
      <c r="B250" s="42"/>
    </row>
    <row r="251" spans="2:2" x14ac:dyDescent="0.25">
      <c r="B251" s="39" t="s">
        <v>340</v>
      </c>
    </row>
    <row r="252" spans="2:2" x14ac:dyDescent="0.25">
      <c r="B252" s="40" t="s">
        <v>341</v>
      </c>
    </row>
    <row r="253" spans="2:2" x14ac:dyDescent="0.25">
      <c r="B253" s="41" t="s">
        <v>342</v>
      </c>
    </row>
    <row r="254" spans="2:2" x14ac:dyDescent="0.25">
      <c r="B254" s="42"/>
    </row>
    <row r="255" spans="2:2" x14ac:dyDescent="0.25">
      <c r="B255" s="39" t="s">
        <v>344</v>
      </c>
    </row>
    <row r="256" spans="2:2" x14ac:dyDescent="0.25">
      <c r="B256" s="40" t="s">
        <v>341</v>
      </c>
    </row>
    <row r="257" spans="2:2" x14ac:dyDescent="0.25">
      <c r="B257" s="41" t="s">
        <v>343</v>
      </c>
    </row>
    <row r="258" spans="2:2" x14ac:dyDescent="0.25">
      <c r="B258" s="42"/>
    </row>
    <row r="259" spans="2:2" x14ac:dyDescent="0.25">
      <c r="B259" s="39" t="s">
        <v>350</v>
      </c>
    </row>
    <row r="260" spans="2:2" x14ac:dyDescent="0.25">
      <c r="B260" s="40" t="s">
        <v>348</v>
      </c>
    </row>
    <row r="261" spans="2:2" x14ac:dyDescent="0.25">
      <c r="B261" s="41" t="s">
        <v>349</v>
      </c>
    </row>
    <row r="262" spans="2:2" x14ac:dyDescent="0.25">
      <c r="B262" s="42"/>
    </row>
    <row r="263" spans="2:2" x14ac:dyDescent="0.25">
      <c r="B263" s="39" t="s">
        <v>369</v>
      </c>
    </row>
    <row r="264" spans="2:2" x14ac:dyDescent="0.25">
      <c r="B264" s="40" t="s">
        <v>370</v>
      </c>
    </row>
    <row r="265" spans="2:2" x14ac:dyDescent="0.25">
      <c r="B265" s="40" t="s">
        <v>371</v>
      </c>
    </row>
    <row r="266" spans="2:2" x14ac:dyDescent="0.25">
      <c r="B266" s="41" t="s">
        <v>372</v>
      </c>
    </row>
    <row r="267" spans="2:2" x14ac:dyDescent="0.25">
      <c r="B267" s="42"/>
    </row>
    <row r="268" spans="2:2" x14ac:dyDescent="0.25">
      <c r="B268" s="39" t="s">
        <v>487</v>
      </c>
    </row>
    <row r="269" spans="2:2" x14ac:dyDescent="0.25">
      <c r="B269" s="40" t="s">
        <v>388</v>
      </c>
    </row>
    <row r="270" spans="2:2" x14ac:dyDescent="0.25">
      <c r="B270" s="40" t="s">
        <v>389</v>
      </c>
    </row>
    <row r="271" spans="2:2" x14ac:dyDescent="0.25">
      <c r="B271" s="40" t="s">
        <v>390</v>
      </c>
    </row>
    <row r="272" spans="2:2" x14ac:dyDescent="0.25">
      <c r="B272" s="41" t="s">
        <v>23</v>
      </c>
    </row>
    <row r="274" spans="2:3" x14ac:dyDescent="0.25">
      <c r="B274" s="39" t="s">
        <v>535</v>
      </c>
    </row>
    <row r="275" spans="2:3" x14ac:dyDescent="0.25">
      <c r="B275" s="108" t="s">
        <v>525</v>
      </c>
    </row>
    <row r="276" spans="2:3" x14ac:dyDescent="0.25">
      <c r="B276" s="108" t="s">
        <v>526</v>
      </c>
    </row>
    <row r="277" spans="2:3" x14ac:dyDescent="0.25">
      <c r="B277" s="108" t="s">
        <v>662</v>
      </c>
    </row>
    <row r="278" spans="2:3" x14ac:dyDescent="0.25">
      <c r="B278" s="108" t="s">
        <v>528</v>
      </c>
    </row>
    <row r="279" spans="2:3" x14ac:dyDescent="0.25">
      <c r="B279" s="108" t="s">
        <v>527</v>
      </c>
    </row>
    <row r="280" spans="2:3" x14ac:dyDescent="0.25">
      <c r="B280" s="108" t="s">
        <v>532</v>
      </c>
    </row>
    <row r="281" spans="2:3" x14ac:dyDescent="0.25">
      <c r="B281" s="108" t="s">
        <v>529</v>
      </c>
    </row>
    <row r="282" spans="2:3" x14ac:dyDescent="0.25">
      <c r="B282" s="108" t="s">
        <v>530</v>
      </c>
    </row>
    <row r="283" spans="2:3" x14ac:dyDescent="0.25">
      <c r="B283" s="108" t="s">
        <v>531</v>
      </c>
    </row>
    <row r="284" spans="2:3" x14ac:dyDescent="0.25">
      <c r="B284" s="108" t="s">
        <v>533</v>
      </c>
    </row>
    <row r="285" spans="2:3" x14ac:dyDescent="0.25">
      <c r="B285" s="109" t="s">
        <v>534</v>
      </c>
    </row>
    <row r="287" spans="2:3" x14ac:dyDescent="0.25">
      <c r="B287" s="39" t="s">
        <v>641</v>
      </c>
      <c r="C287" s="1" t="s">
        <v>640</v>
      </c>
    </row>
    <row r="288" spans="2:3" x14ac:dyDescent="0.25">
      <c r="B288" s="108" t="s">
        <v>672</v>
      </c>
    </row>
    <row r="289" spans="1:6" x14ac:dyDescent="0.25">
      <c r="B289" s="108" t="s">
        <v>673</v>
      </c>
    </row>
    <row r="290" spans="1:6" x14ac:dyDescent="0.25">
      <c r="B290" s="108" t="s">
        <v>674</v>
      </c>
    </row>
    <row r="291" spans="1:6" x14ac:dyDescent="0.25">
      <c r="B291" s="108"/>
    </row>
    <row r="292" spans="1:6" x14ac:dyDescent="0.25">
      <c r="B292" s="108"/>
    </row>
    <row r="293" spans="1:6" x14ac:dyDescent="0.25">
      <c r="B293" s="108"/>
    </row>
    <row r="294" spans="1:6" x14ac:dyDescent="0.25">
      <c r="B294" s="108"/>
    </row>
    <row r="295" spans="1:6" x14ac:dyDescent="0.25">
      <c r="B295" s="108"/>
    </row>
    <row r="296" spans="1:6" x14ac:dyDescent="0.25">
      <c r="B296" s="108"/>
    </row>
    <row r="297" spans="1:6" x14ac:dyDescent="0.25">
      <c r="B297" s="109"/>
    </row>
    <row r="299" spans="1:6" s="153" customFormat="1" ht="30" x14ac:dyDescent="0.25">
      <c r="A299" s="152"/>
      <c r="B299" s="178" t="s">
        <v>643</v>
      </c>
      <c r="C299" s="161" t="s">
        <v>644</v>
      </c>
      <c r="D299" s="163" t="s">
        <v>645</v>
      </c>
      <c r="E299" s="162" t="s">
        <v>646</v>
      </c>
    </row>
    <row r="300" spans="1:6" x14ac:dyDescent="0.25">
      <c r="C300" s="157">
        <v>6000</v>
      </c>
      <c r="D300" s="167">
        <v>0</v>
      </c>
      <c r="E300" s="168" t="s">
        <v>94</v>
      </c>
    </row>
    <row r="301" spans="1:6" x14ac:dyDescent="0.25">
      <c r="C301" s="155"/>
      <c r="D301" s="169">
        <v>1000</v>
      </c>
      <c r="E301" s="156" t="s">
        <v>95</v>
      </c>
    </row>
    <row r="302" spans="1:6" x14ac:dyDescent="0.25">
      <c r="C302" s="157"/>
      <c r="D302" s="170">
        <v>6000</v>
      </c>
      <c r="E302" s="158" t="s">
        <v>292</v>
      </c>
    </row>
    <row r="303" spans="1:6" x14ac:dyDescent="0.25">
      <c r="B303" s="1"/>
      <c r="C303" s="154" t="s">
        <v>647</v>
      </c>
      <c r="D303" s="180" t="str">
        <f>LOOKUP(C300,D300:D302,E300:E302)</f>
        <v>=/&gt; 6000)</v>
      </c>
      <c r="E303" s="149" t="s">
        <v>651</v>
      </c>
      <c r="F303" s="150"/>
    </row>
    <row r="304" spans="1:6" x14ac:dyDescent="0.25">
      <c r="B304" s="1"/>
      <c r="C304" s="1"/>
      <c r="E304" s="149"/>
      <c r="F304" s="150"/>
    </row>
    <row r="305" spans="2:6" ht="30" x14ac:dyDescent="0.25">
      <c r="B305" s="179" t="s">
        <v>654</v>
      </c>
      <c r="C305" s="176" t="s">
        <v>644</v>
      </c>
      <c r="D305" s="163" t="s">
        <v>645</v>
      </c>
      <c r="E305" s="162" t="s">
        <v>646</v>
      </c>
      <c r="F305" s="150"/>
    </row>
    <row r="306" spans="2:6" x14ac:dyDescent="0.25">
      <c r="C306" s="159">
        <v>54</v>
      </c>
      <c r="D306" s="171">
        <v>0</v>
      </c>
      <c r="E306" s="164" t="s">
        <v>491</v>
      </c>
    </row>
    <row r="307" spans="2:6" x14ac:dyDescent="0.25">
      <c r="C307" s="177"/>
      <c r="D307" s="173">
        <v>10</v>
      </c>
      <c r="E307" s="165" t="s">
        <v>492</v>
      </c>
    </row>
    <row r="308" spans="2:6" x14ac:dyDescent="0.25">
      <c r="B308" s="174"/>
      <c r="C308" s="160"/>
      <c r="D308" s="172">
        <v>50</v>
      </c>
      <c r="E308" s="166" t="s">
        <v>493</v>
      </c>
    </row>
    <row r="309" spans="2:6" x14ac:dyDescent="0.25">
      <c r="B309" s="175"/>
      <c r="C309" s="154" t="s">
        <v>647</v>
      </c>
      <c r="D309" s="181" t="str">
        <f>LOOKUP(C306,D306:D308,E306:E308)</f>
        <v>=/&gt;50</v>
      </c>
      <c r="E309" s="1" t="s">
        <v>650</v>
      </c>
    </row>
    <row r="310" spans="2:6" x14ac:dyDescent="0.25">
      <c r="B310" s="148"/>
    </row>
    <row r="311" spans="2:6" x14ac:dyDescent="0.25">
      <c r="B311" s="148"/>
    </row>
    <row r="312" spans="2:6" x14ac:dyDescent="0.25">
      <c r="B312" s="17"/>
    </row>
    <row r="313" spans="2:6" x14ac:dyDescent="0.25">
      <c r="B313" s="17"/>
    </row>
    <row r="314" spans="2:6" x14ac:dyDescent="0.25">
      <c r="B314" s="175"/>
    </row>
    <row r="315" spans="2:6" x14ac:dyDescent="0.25">
      <c r="B315" s="147"/>
    </row>
    <row r="316" spans="2:6" x14ac:dyDescent="0.25">
      <c r="B316" s="147"/>
    </row>
    <row r="317" spans="2:6" x14ac:dyDescent="0.25">
      <c r="B317" s="147"/>
    </row>
    <row r="318" spans="2:6" x14ac:dyDescent="0.25">
      <c r="B318" s="174"/>
    </row>
    <row r="321" spans="4:4" x14ac:dyDescent="0.25">
      <c r="D321" s="15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L101"/>
  <sheetViews>
    <sheetView zoomScaleNormal="100" workbookViewId="0">
      <selection activeCell="C15" sqref="C15:C19"/>
    </sheetView>
  </sheetViews>
  <sheetFormatPr defaultColWidth="8.85546875" defaultRowHeight="15" x14ac:dyDescent="0.25"/>
  <cols>
    <col min="1" max="1" width="6" style="1" bestFit="1" customWidth="1"/>
    <col min="2" max="2" width="3" style="3" customWidth="1"/>
    <col min="3" max="3" width="31.28515625" style="3" customWidth="1"/>
    <col min="4" max="4" width="22.28515625" style="3" customWidth="1"/>
    <col min="5" max="5" width="41.42578125" style="192" customWidth="1"/>
    <col min="6" max="6" width="42.28515625" style="2" customWidth="1"/>
    <col min="7" max="8" width="32.28515625" style="2" customWidth="1"/>
    <col min="9" max="9" width="13.7109375" style="2" customWidth="1"/>
    <col min="10" max="10" width="6" style="1" customWidth="1"/>
    <col min="11" max="11" width="6" style="1" bestFit="1" customWidth="1"/>
    <col min="12" max="16384" width="8.85546875" style="1"/>
  </cols>
  <sheetData>
    <row r="1" spans="2:12" x14ac:dyDescent="0.25">
      <c r="B1" s="9"/>
      <c r="C1" s="9" t="s">
        <v>353</v>
      </c>
      <c r="D1" s="9" t="s">
        <v>352</v>
      </c>
      <c r="E1" s="183" t="s">
        <v>354</v>
      </c>
      <c r="F1" s="12" t="s">
        <v>488</v>
      </c>
      <c r="G1" s="11" t="s">
        <v>502</v>
      </c>
      <c r="H1" s="9" t="s">
        <v>665</v>
      </c>
      <c r="I1" s="11" t="s">
        <v>355</v>
      </c>
      <c r="J1" s="11" t="s">
        <v>543</v>
      </c>
      <c r="K1" s="9" t="s">
        <v>664</v>
      </c>
      <c r="L1" s="1" t="s">
        <v>666</v>
      </c>
    </row>
    <row r="2" spans="2:12" x14ac:dyDescent="0.25">
      <c r="B2" s="8">
        <v>1</v>
      </c>
      <c r="C2" s="20" t="s">
        <v>396</v>
      </c>
      <c r="D2" s="18" t="s">
        <v>663</v>
      </c>
      <c r="E2" s="184">
        <f>LR_Name</f>
        <v>0</v>
      </c>
      <c r="F2" s="135" t="str">
        <f t="shared" ref="F2:F14" si="0">IF(E2=0,"",E2)</f>
        <v/>
      </c>
      <c r="G2" s="20" t="s">
        <v>396</v>
      </c>
      <c r="H2" s="20"/>
      <c r="I2" s="20" t="s">
        <v>356</v>
      </c>
      <c r="J2" s="19" t="str">
        <f>LR_Application!D7</f>
        <v>P</v>
      </c>
      <c r="K2" s="8">
        <v>1</v>
      </c>
      <c r="L2" s="1" t="s">
        <v>669</v>
      </c>
    </row>
    <row r="3" spans="2:12" x14ac:dyDescent="0.25">
      <c r="B3" s="8"/>
      <c r="C3" s="17" t="s">
        <v>32</v>
      </c>
      <c r="D3" s="18" t="s">
        <v>544</v>
      </c>
      <c r="E3" s="184">
        <f>LR_Other_Name</f>
        <v>0</v>
      </c>
      <c r="F3" s="35" t="str">
        <f t="shared" si="0"/>
        <v/>
      </c>
      <c r="G3" s="20" t="s">
        <v>397</v>
      </c>
      <c r="H3" s="20"/>
      <c r="I3" s="20" t="s">
        <v>356</v>
      </c>
      <c r="J3" s="138" t="str">
        <f>LR_Application!$D$8</f>
        <v>P</v>
      </c>
      <c r="K3" s="8">
        <v>2</v>
      </c>
      <c r="L3" s="1" t="s">
        <v>669</v>
      </c>
    </row>
    <row r="4" spans="2:12" x14ac:dyDescent="0.25">
      <c r="B4" s="8"/>
      <c r="C4" s="17" t="s">
        <v>33</v>
      </c>
      <c r="D4" s="18" t="s">
        <v>545</v>
      </c>
      <c r="E4" s="184">
        <f>LR_Address_1</f>
        <v>0</v>
      </c>
      <c r="F4" s="35" t="str">
        <f t="shared" si="0"/>
        <v/>
      </c>
      <c r="G4" s="20" t="s">
        <v>398</v>
      </c>
      <c r="H4" s="20"/>
      <c r="I4" s="20" t="s">
        <v>356</v>
      </c>
      <c r="J4" s="138" t="str">
        <f>LR_Application!$D$9</f>
        <v>P</v>
      </c>
      <c r="K4" s="8">
        <v>3</v>
      </c>
      <c r="L4" s="1" t="s">
        <v>669</v>
      </c>
    </row>
    <row r="5" spans="2:12" x14ac:dyDescent="0.25">
      <c r="B5" s="8"/>
      <c r="C5" s="17" t="s">
        <v>34</v>
      </c>
      <c r="D5" s="18" t="s">
        <v>546</v>
      </c>
      <c r="E5" s="184">
        <f>LR_Address_2</f>
        <v>0</v>
      </c>
      <c r="F5" s="35" t="str">
        <f t="shared" si="0"/>
        <v/>
      </c>
      <c r="G5" s="20" t="s">
        <v>399</v>
      </c>
      <c r="H5" s="20"/>
      <c r="I5" s="20" t="s">
        <v>356</v>
      </c>
      <c r="J5" s="138" t="str">
        <f>LR_Application!$D$10</f>
        <v>P</v>
      </c>
      <c r="K5" s="8">
        <v>4</v>
      </c>
      <c r="L5" s="1" t="s">
        <v>669</v>
      </c>
    </row>
    <row r="6" spans="2:12" x14ac:dyDescent="0.25">
      <c r="B6" s="8"/>
      <c r="C6" s="17" t="s">
        <v>30</v>
      </c>
      <c r="D6" s="18" t="s">
        <v>547</v>
      </c>
      <c r="E6" s="184">
        <f>LR_City</f>
        <v>0</v>
      </c>
      <c r="F6" s="35" t="str">
        <f t="shared" si="0"/>
        <v/>
      </c>
      <c r="G6" s="20" t="s">
        <v>400</v>
      </c>
      <c r="H6" s="20"/>
      <c r="I6" s="20" t="s">
        <v>356</v>
      </c>
      <c r="J6" s="138" t="str">
        <f>LR_Application!$D$11</f>
        <v>P</v>
      </c>
      <c r="K6" s="8">
        <v>5</v>
      </c>
      <c r="L6" s="1" t="s">
        <v>669</v>
      </c>
    </row>
    <row r="7" spans="2:12" x14ac:dyDescent="0.25">
      <c r="B7" s="8"/>
      <c r="C7" s="17" t="s">
        <v>35</v>
      </c>
      <c r="D7" s="18" t="s">
        <v>548</v>
      </c>
      <c r="E7" s="184">
        <f>LR_Region</f>
        <v>0</v>
      </c>
      <c r="F7" s="35" t="str">
        <f t="shared" si="0"/>
        <v/>
      </c>
      <c r="G7" s="20" t="s">
        <v>395</v>
      </c>
      <c r="H7" s="20"/>
      <c r="I7" s="20" t="s">
        <v>356</v>
      </c>
      <c r="J7" s="138" t="str">
        <f>LR_Application!$D$12</f>
        <v>P</v>
      </c>
      <c r="K7" s="8">
        <v>6</v>
      </c>
      <c r="L7" s="1" t="s">
        <v>669</v>
      </c>
    </row>
    <row r="8" spans="2:12" x14ac:dyDescent="0.25">
      <c r="B8" s="8"/>
      <c r="C8" s="17" t="s">
        <v>36</v>
      </c>
      <c r="D8" s="18" t="s">
        <v>549</v>
      </c>
      <c r="E8" s="184">
        <f>LR_Country</f>
        <v>0</v>
      </c>
      <c r="F8" s="35" t="str">
        <f t="shared" si="0"/>
        <v/>
      </c>
      <c r="G8" s="20" t="s">
        <v>401</v>
      </c>
      <c r="H8" s="20"/>
      <c r="I8" s="20" t="s">
        <v>356</v>
      </c>
      <c r="J8" s="138" t="str">
        <f>LR_Application!$D$13</f>
        <v>P</v>
      </c>
      <c r="K8" s="8">
        <v>7</v>
      </c>
      <c r="L8" s="1" t="s">
        <v>669</v>
      </c>
    </row>
    <row r="9" spans="2:12" x14ac:dyDescent="0.25">
      <c r="B9" s="8"/>
      <c r="C9" s="17" t="s">
        <v>311</v>
      </c>
      <c r="D9" s="18" t="s">
        <v>550</v>
      </c>
      <c r="E9" s="184">
        <f>LR_Mail_Code</f>
        <v>0</v>
      </c>
      <c r="F9" s="35" t="str">
        <f t="shared" si="0"/>
        <v/>
      </c>
      <c r="G9" s="20" t="s">
        <v>402</v>
      </c>
      <c r="H9" s="20"/>
      <c r="I9" s="20" t="s">
        <v>356</v>
      </c>
      <c r="J9" s="138" t="str">
        <f>LR_Application!$D$14</f>
        <v>P</v>
      </c>
      <c r="K9" s="8">
        <v>8</v>
      </c>
      <c r="L9" s="1" t="s">
        <v>669</v>
      </c>
    </row>
    <row r="10" spans="2:12" x14ac:dyDescent="0.25">
      <c r="B10" s="8"/>
      <c r="C10" s="17" t="s">
        <v>37</v>
      </c>
      <c r="D10" s="18" t="s">
        <v>551</v>
      </c>
      <c r="E10" s="184">
        <f>Contact_First_Name</f>
        <v>0</v>
      </c>
      <c r="F10" s="35" t="str">
        <f t="shared" si="0"/>
        <v/>
      </c>
      <c r="G10" s="20" t="s">
        <v>403</v>
      </c>
      <c r="H10" s="20"/>
      <c r="I10" s="20" t="s">
        <v>356</v>
      </c>
      <c r="J10" s="138" t="str">
        <f>LR_Application!$D$16</f>
        <v>P</v>
      </c>
      <c r="K10" s="8">
        <v>9</v>
      </c>
      <c r="L10" s="1" t="s">
        <v>669</v>
      </c>
    </row>
    <row r="11" spans="2:12" x14ac:dyDescent="0.25">
      <c r="B11" s="8"/>
      <c r="C11" s="17" t="s">
        <v>38</v>
      </c>
      <c r="D11" s="18" t="s">
        <v>552</v>
      </c>
      <c r="E11" s="184">
        <f>Contact_Last_Name</f>
        <v>0</v>
      </c>
      <c r="F11" s="35" t="str">
        <f t="shared" si="0"/>
        <v/>
      </c>
      <c r="G11" s="20" t="s">
        <v>404</v>
      </c>
      <c r="H11" s="20"/>
      <c r="I11" s="20" t="s">
        <v>356</v>
      </c>
      <c r="J11" s="138" t="str">
        <f>LR_Application!$D$17</f>
        <v>P</v>
      </c>
      <c r="K11" s="8">
        <v>10</v>
      </c>
      <c r="L11" s="1" t="s">
        <v>669</v>
      </c>
    </row>
    <row r="12" spans="2:12" x14ac:dyDescent="0.25">
      <c r="B12" s="8"/>
      <c r="C12" s="17" t="s">
        <v>39</v>
      </c>
      <c r="D12" s="18" t="s">
        <v>553</v>
      </c>
      <c r="E12" s="184">
        <f>Contact_Position</f>
        <v>0</v>
      </c>
      <c r="F12" s="35" t="str">
        <f t="shared" si="0"/>
        <v/>
      </c>
      <c r="G12" s="20" t="s">
        <v>405</v>
      </c>
      <c r="H12" s="20"/>
      <c r="I12" s="20" t="s">
        <v>356</v>
      </c>
      <c r="J12" s="138" t="str">
        <f>LR_Application!$D$18</f>
        <v>P</v>
      </c>
      <c r="K12" s="8">
        <v>11</v>
      </c>
      <c r="L12" s="1" t="s">
        <v>669</v>
      </c>
    </row>
    <row r="13" spans="2:12" x14ac:dyDescent="0.25">
      <c r="B13" s="8"/>
      <c r="C13" s="17" t="s">
        <v>93</v>
      </c>
      <c r="D13" s="18" t="s">
        <v>554</v>
      </c>
      <c r="E13" s="184">
        <f>Contact_Phone</f>
        <v>0</v>
      </c>
      <c r="F13" s="35" t="str">
        <f t="shared" si="0"/>
        <v/>
      </c>
      <c r="G13" s="20" t="s">
        <v>406</v>
      </c>
      <c r="H13" s="20"/>
      <c r="I13" s="20" t="s">
        <v>356</v>
      </c>
      <c r="J13" s="138" t="str">
        <f>LR_Application!$D$19</f>
        <v>P</v>
      </c>
      <c r="K13" s="8">
        <v>12</v>
      </c>
      <c r="L13" s="1" t="s">
        <v>669</v>
      </c>
    </row>
    <row r="14" spans="2:12" x14ac:dyDescent="0.25">
      <c r="B14" s="8"/>
      <c r="C14" s="17" t="s">
        <v>41</v>
      </c>
      <c r="D14" s="18" t="s">
        <v>555</v>
      </c>
      <c r="E14" s="184">
        <f>Contact_email</f>
        <v>0</v>
      </c>
      <c r="F14" s="35" t="str">
        <f t="shared" si="0"/>
        <v/>
      </c>
      <c r="G14" s="20" t="s">
        <v>407</v>
      </c>
      <c r="H14" s="20"/>
      <c r="I14" s="20" t="s">
        <v>356</v>
      </c>
      <c r="J14" s="138" t="str">
        <f>LR_Application!$D$20</f>
        <v>P</v>
      </c>
      <c r="K14" s="8">
        <v>13</v>
      </c>
      <c r="L14" s="1" t="s">
        <v>669</v>
      </c>
    </row>
    <row r="15" spans="2:12" x14ac:dyDescent="0.25">
      <c r="B15" s="8"/>
      <c r="C15" s="17" t="s">
        <v>42</v>
      </c>
      <c r="D15" s="18" t="s">
        <v>556</v>
      </c>
      <c r="E15" s="184" t="str">
        <f>IRIS_Rep_First_Name</f>
        <v/>
      </c>
      <c r="F15" s="35" t="str">
        <f>IF(E15=0,"",E15)</f>
        <v/>
      </c>
      <c r="G15" s="20" t="s">
        <v>408</v>
      </c>
      <c r="H15" s="20"/>
      <c r="I15" s="20" t="s">
        <v>356</v>
      </c>
      <c r="J15" s="138" t="str">
        <f>LR_Application!$D$22</f>
        <v>P</v>
      </c>
      <c r="K15" s="8">
        <v>14</v>
      </c>
      <c r="L15" s="1" t="s">
        <v>669</v>
      </c>
    </row>
    <row r="16" spans="2:12" x14ac:dyDescent="0.25">
      <c r="B16" s="8"/>
      <c r="C16" s="17" t="s">
        <v>43</v>
      </c>
      <c r="D16" s="18" t="s">
        <v>557</v>
      </c>
      <c r="E16" s="184" t="str">
        <f>IRIS_Rep_Last_Name</f>
        <v/>
      </c>
      <c r="F16" s="35" t="str">
        <f t="shared" ref="F16:F19" si="1">IF(E16=0,"",E16)</f>
        <v/>
      </c>
      <c r="G16" s="20" t="s">
        <v>409</v>
      </c>
      <c r="H16" s="20"/>
      <c r="I16" s="20" t="s">
        <v>356</v>
      </c>
      <c r="J16" s="138" t="str">
        <f>LR_Application!$D$23</f>
        <v>P</v>
      </c>
      <c r="K16" s="8">
        <v>15</v>
      </c>
      <c r="L16" s="1" t="s">
        <v>669</v>
      </c>
    </row>
    <row r="17" spans="2:12" x14ac:dyDescent="0.25">
      <c r="B17" s="8"/>
      <c r="C17" s="17" t="s">
        <v>44</v>
      </c>
      <c r="D17" s="18" t="s">
        <v>558</v>
      </c>
      <c r="E17" s="184" t="str">
        <f>IRIS_Rep_Position</f>
        <v/>
      </c>
      <c r="F17" s="35" t="str">
        <f t="shared" si="1"/>
        <v/>
      </c>
      <c r="G17" s="20" t="s">
        <v>410</v>
      </c>
      <c r="H17" s="20"/>
      <c r="I17" s="20" t="s">
        <v>356</v>
      </c>
      <c r="J17" s="138" t="str">
        <f>LR_Application!$D$24</f>
        <v>P</v>
      </c>
      <c r="K17" s="8">
        <v>16</v>
      </c>
      <c r="L17" s="1" t="s">
        <v>669</v>
      </c>
    </row>
    <row r="18" spans="2:12" x14ac:dyDescent="0.25">
      <c r="B18" s="8"/>
      <c r="C18" s="17" t="s">
        <v>49</v>
      </c>
      <c r="D18" s="18" t="s">
        <v>559</v>
      </c>
      <c r="E18" s="184" t="str">
        <f>IRIS_Rep_Phone</f>
        <v/>
      </c>
      <c r="F18" s="35" t="str">
        <f t="shared" si="1"/>
        <v/>
      </c>
      <c r="G18" s="20" t="s">
        <v>411</v>
      </c>
      <c r="H18" s="20"/>
      <c r="I18" s="20" t="s">
        <v>356</v>
      </c>
      <c r="J18" s="138" t="str">
        <f>LR_Application!$D$25</f>
        <v>P</v>
      </c>
      <c r="K18" s="8">
        <v>17</v>
      </c>
      <c r="L18" s="1" t="s">
        <v>669</v>
      </c>
    </row>
    <row r="19" spans="2:12" x14ac:dyDescent="0.25">
      <c r="B19" s="8"/>
      <c r="C19" s="17" t="s">
        <v>45</v>
      </c>
      <c r="D19" s="18" t="s">
        <v>560</v>
      </c>
      <c r="E19" s="184" t="str">
        <f>IRIS_Rep_email</f>
        <v/>
      </c>
      <c r="F19" s="35" t="str">
        <f t="shared" si="1"/>
        <v/>
      </c>
      <c r="G19" s="20" t="s">
        <v>412</v>
      </c>
      <c r="H19" s="20"/>
      <c r="I19" s="20" t="s">
        <v>356</v>
      </c>
      <c r="J19" s="138" t="str">
        <f>LR_Application!$D$26</f>
        <v>P</v>
      </c>
      <c r="K19" s="8">
        <v>18</v>
      </c>
      <c r="L19" s="1" t="s">
        <v>669</v>
      </c>
    </row>
    <row r="20" spans="2:12" x14ac:dyDescent="0.25">
      <c r="B20" s="8"/>
      <c r="C20" s="17" t="s">
        <v>47</v>
      </c>
      <c r="D20" s="18" t="s">
        <v>561</v>
      </c>
      <c r="E20" s="184">
        <f>HO_Total_Personnel</f>
        <v>0</v>
      </c>
      <c r="F20" s="35" t="str">
        <f t="shared" ref="F20:F51" si="2">IF(E20=0,"",E20)</f>
        <v/>
      </c>
      <c r="G20" s="20" t="s">
        <v>413</v>
      </c>
      <c r="H20" s="20"/>
      <c r="I20" s="20" t="s">
        <v>356</v>
      </c>
      <c r="J20" s="138" t="str">
        <f>LR_Application!$D$28</f>
        <v>P</v>
      </c>
      <c r="K20" s="8">
        <v>19</v>
      </c>
      <c r="L20" s="1" t="s">
        <v>669</v>
      </c>
    </row>
    <row r="21" spans="2:12" x14ac:dyDescent="0.25">
      <c r="B21" s="8"/>
      <c r="C21" s="17" t="s">
        <v>89</v>
      </c>
      <c r="D21" s="18" t="s">
        <v>562</v>
      </c>
      <c r="E21" s="184">
        <f>Addl_Offices_Exist</f>
        <v>0</v>
      </c>
      <c r="F21" s="35" t="str">
        <f t="shared" si="2"/>
        <v/>
      </c>
      <c r="G21" s="20" t="s">
        <v>414</v>
      </c>
      <c r="H21" s="20"/>
      <c r="I21" s="20" t="s">
        <v>356</v>
      </c>
      <c r="J21" s="138" t="str">
        <f>LR_Application!$D$30</f>
        <v>P</v>
      </c>
      <c r="K21" s="8">
        <v>20</v>
      </c>
      <c r="L21" s="1" t="s">
        <v>669</v>
      </c>
    </row>
    <row r="22" spans="2:12" x14ac:dyDescent="0.25">
      <c r="B22" s="8"/>
      <c r="C22" s="17" t="s">
        <v>90</v>
      </c>
      <c r="D22" s="18" t="s">
        <v>563</v>
      </c>
      <c r="E22" s="184">
        <f>Addl_Offices_Number</f>
        <v>0</v>
      </c>
      <c r="F22" s="35" t="str">
        <f t="shared" si="2"/>
        <v/>
      </c>
      <c r="G22" s="20" t="s">
        <v>415</v>
      </c>
      <c r="H22" s="20"/>
      <c r="I22" s="20" t="s">
        <v>356</v>
      </c>
      <c r="J22" s="138" t="str">
        <f>LR_Application!$D$31</f>
        <v>P</v>
      </c>
      <c r="K22" s="8">
        <v>21</v>
      </c>
      <c r="L22" s="1" t="s">
        <v>669</v>
      </c>
    </row>
    <row r="23" spans="2:12" x14ac:dyDescent="0.25">
      <c r="B23" s="8"/>
      <c r="C23" s="17" t="s">
        <v>91</v>
      </c>
      <c r="D23" s="18" t="s">
        <v>564</v>
      </c>
      <c r="E23" s="184">
        <f>Addl_Offices_Locations</f>
        <v>0</v>
      </c>
      <c r="F23" s="35" t="str">
        <f t="shared" si="2"/>
        <v/>
      </c>
      <c r="G23" s="20" t="s">
        <v>416</v>
      </c>
      <c r="H23" s="20"/>
      <c r="I23" s="20" t="s">
        <v>356</v>
      </c>
      <c r="J23" s="138" t="str">
        <f>LR_Application!$D$32</f>
        <v>P</v>
      </c>
      <c r="K23" s="8">
        <v>22</v>
      </c>
      <c r="L23" s="1" t="s">
        <v>669</v>
      </c>
    </row>
    <row r="24" spans="2:12" x14ac:dyDescent="0.25">
      <c r="B24" s="8"/>
      <c r="C24" s="17" t="s">
        <v>92</v>
      </c>
      <c r="D24" s="18" t="s">
        <v>565</v>
      </c>
      <c r="E24" s="184">
        <f>Addl_Offices_Total_Personnel</f>
        <v>0</v>
      </c>
      <c r="F24" s="35" t="str">
        <f t="shared" si="2"/>
        <v/>
      </c>
      <c r="G24" s="20" t="s">
        <v>417</v>
      </c>
      <c r="H24" s="20"/>
      <c r="I24" s="20" t="s">
        <v>356</v>
      </c>
      <c r="J24" s="138" t="str">
        <f>LR_Application!$D$33</f>
        <v>P</v>
      </c>
      <c r="K24" s="8">
        <v>23</v>
      </c>
      <c r="L24" s="1" t="s">
        <v>669</v>
      </c>
    </row>
    <row r="25" spans="2:12" x14ac:dyDescent="0.25">
      <c r="B25" s="8"/>
      <c r="C25" s="17" t="s">
        <v>48</v>
      </c>
      <c r="D25" s="18" t="s">
        <v>566</v>
      </c>
      <c r="E25" s="184">
        <f>LR_Website</f>
        <v>0</v>
      </c>
      <c r="F25" s="35" t="str">
        <f t="shared" si="2"/>
        <v/>
      </c>
      <c r="G25" s="20" t="s">
        <v>418</v>
      </c>
      <c r="H25" s="20"/>
      <c r="I25" s="20" t="s">
        <v>356</v>
      </c>
      <c r="J25" s="138" t="str">
        <f>LR_Application!$D$35</f>
        <v>P</v>
      </c>
      <c r="K25" s="8">
        <v>24</v>
      </c>
      <c r="L25" s="1" t="s">
        <v>669</v>
      </c>
    </row>
    <row r="26" spans="2:12" x14ac:dyDescent="0.25">
      <c r="B26" s="8"/>
      <c r="C26" s="17" t="s">
        <v>50</v>
      </c>
      <c r="D26" s="18" t="s">
        <v>567</v>
      </c>
      <c r="E26" s="184">
        <f>Basic_Info_Additional_Text</f>
        <v>0</v>
      </c>
      <c r="F26" s="36" t="str">
        <f t="shared" si="2"/>
        <v/>
      </c>
      <c r="G26" s="20" t="s">
        <v>419</v>
      </c>
      <c r="H26" s="20"/>
      <c r="I26" s="20" t="s">
        <v>382</v>
      </c>
      <c r="J26" s="139" t="str">
        <f>LR_Application!$D$37</f>
        <v>P</v>
      </c>
      <c r="K26" s="8">
        <v>25</v>
      </c>
      <c r="L26" s="1" t="s">
        <v>669</v>
      </c>
    </row>
    <row r="27" spans="2:12" x14ac:dyDescent="0.25">
      <c r="B27" s="8">
        <v>2</v>
      </c>
      <c r="C27" s="13" t="s">
        <v>307</v>
      </c>
      <c r="D27" s="136" t="s">
        <v>568</v>
      </c>
      <c r="E27" s="185">
        <f>Capacity_Bldg_Start_Year</f>
        <v>0</v>
      </c>
      <c r="F27" s="35" t="str">
        <f t="shared" si="2"/>
        <v/>
      </c>
      <c r="G27" s="15" t="s">
        <v>420</v>
      </c>
      <c r="H27" s="15"/>
      <c r="I27" s="15" t="s">
        <v>356</v>
      </c>
      <c r="J27" s="136" t="str">
        <f>LR_Application!$D$40</f>
        <v>T</v>
      </c>
      <c r="K27" s="8">
        <v>26</v>
      </c>
      <c r="L27" s="1" t="s">
        <v>668</v>
      </c>
    </row>
    <row r="28" spans="2:12" x14ac:dyDescent="0.25">
      <c r="B28" s="8"/>
      <c r="C28" s="17" t="s">
        <v>308</v>
      </c>
      <c r="D28" s="137" t="s">
        <v>569</v>
      </c>
      <c r="E28" s="184">
        <f>Capacity_Bldg_Start_Month</f>
        <v>0</v>
      </c>
      <c r="F28" s="35" t="str">
        <f t="shared" si="2"/>
        <v/>
      </c>
      <c r="G28" s="20" t="s">
        <v>421</v>
      </c>
      <c r="H28" s="20"/>
      <c r="I28" s="20" t="s">
        <v>356</v>
      </c>
      <c r="J28" s="137" t="str">
        <f>LR_Application!$D$41</f>
        <v>T</v>
      </c>
      <c r="K28" s="8">
        <v>27</v>
      </c>
      <c r="L28" s="1" t="s">
        <v>668</v>
      </c>
    </row>
    <row r="29" spans="2:12" x14ac:dyDescent="0.25">
      <c r="B29" s="8"/>
      <c r="C29" s="17" t="s">
        <v>309</v>
      </c>
      <c r="D29" s="137" t="s">
        <v>570</v>
      </c>
      <c r="E29" s="184">
        <f>Capacity_Bldg_End_Year</f>
        <v>0</v>
      </c>
      <c r="F29" s="35" t="str">
        <f t="shared" si="2"/>
        <v/>
      </c>
      <c r="G29" s="20" t="s">
        <v>422</v>
      </c>
      <c r="H29" s="20"/>
      <c r="I29" s="20" t="s">
        <v>356</v>
      </c>
      <c r="J29" s="137" t="str">
        <f>LR_Application!$D$42</f>
        <v>T</v>
      </c>
      <c r="K29" s="8">
        <v>28</v>
      </c>
      <c r="L29" s="1" t="s">
        <v>668</v>
      </c>
    </row>
    <row r="30" spans="2:12" x14ac:dyDescent="0.25">
      <c r="B30" s="8"/>
      <c r="C30" s="17" t="s">
        <v>310</v>
      </c>
      <c r="D30" s="137" t="s">
        <v>571</v>
      </c>
      <c r="E30" s="184">
        <f>Capacity_Bldg_End_Month</f>
        <v>0</v>
      </c>
      <c r="F30" s="35" t="str">
        <f t="shared" si="2"/>
        <v/>
      </c>
      <c r="G30" s="20" t="s">
        <v>423</v>
      </c>
      <c r="H30" s="20"/>
      <c r="I30" s="20" t="s">
        <v>356</v>
      </c>
      <c r="J30" s="137" t="str">
        <f>LR_Application!$D$43</f>
        <v>T</v>
      </c>
      <c r="K30" s="8">
        <v>29</v>
      </c>
      <c r="L30" s="1" t="s">
        <v>668</v>
      </c>
    </row>
    <row r="31" spans="2:12" x14ac:dyDescent="0.25">
      <c r="B31" s="8"/>
      <c r="C31" s="17" t="s">
        <v>315</v>
      </c>
      <c r="D31" s="137" t="s">
        <v>572</v>
      </c>
      <c r="E31" s="184">
        <f>IOM_Contact_First_Name</f>
        <v>0</v>
      </c>
      <c r="F31" s="35" t="str">
        <f t="shared" si="2"/>
        <v/>
      </c>
      <c r="G31" s="20" t="s">
        <v>424</v>
      </c>
      <c r="H31" s="20"/>
      <c r="I31" s="20" t="s">
        <v>356</v>
      </c>
      <c r="J31" s="137" t="str">
        <f>LR_Application!$D$44</f>
        <v>T</v>
      </c>
      <c r="K31" s="8">
        <v>30</v>
      </c>
      <c r="L31" s="1" t="s">
        <v>668</v>
      </c>
    </row>
    <row r="32" spans="2:12" x14ac:dyDescent="0.25">
      <c r="B32" s="8"/>
      <c r="C32" s="17" t="s">
        <v>316</v>
      </c>
      <c r="D32" s="137" t="s">
        <v>573</v>
      </c>
      <c r="E32" s="184">
        <f>IOM_Contact_Last_Name</f>
        <v>0</v>
      </c>
      <c r="F32" s="35" t="str">
        <f t="shared" si="2"/>
        <v/>
      </c>
      <c r="G32" s="20" t="s">
        <v>425</v>
      </c>
      <c r="H32" s="20"/>
      <c r="I32" s="20" t="s">
        <v>356</v>
      </c>
      <c r="J32" s="137" t="str">
        <f>LR_Application!$D$45</f>
        <v>T</v>
      </c>
      <c r="K32" s="8">
        <v>31</v>
      </c>
      <c r="L32" s="1" t="s">
        <v>668</v>
      </c>
    </row>
    <row r="33" spans="2:12" x14ac:dyDescent="0.25">
      <c r="B33" s="8"/>
      <c r="C33" s="17" t="s">
        <v>317</v>
      </c>
      <c r="D33" s="137" t="s">
        <v>574</v>
      </c>
      <c r="E33" s="184">
        <f>IOM_Contact_email</f>
        <v>0</v>
      </c>
      <c r="F33" s="35" t="str">
        <f t="shared" si="2"/>
        <v/>
      </c>
      <c r="G33" s="20" t="s">
        <v>426</v>
      </c>
      <c r="H33" s="20"/>
      <c r="I33" s="20" t="s">
        <v>356</v>
      </c>
      <c r="J33" s="137" t="str">
        <f>LR_Application!$D$46</f>
        <v>T</v>
      </c>
      <c r="K33" s="8">
        <v>32</v>
      </c>
      <c r="L33" s="1" t="s">
        <v>668</v>
      </c>
    </row>
    <row r="34" spans="2:12" x14ac:dyDescent="0.25">
      <c r="B34" s="8"/>
      <c r="C34" s="17" t="s">
        <v>318</v>
      </c>
      <c r="D34" s="137" t="s">
        <v>575</v>
      </c>
      <c r="E34" s="184">
        <f>IOM_Contact_Phone_Other</f>
        <v>0</v>
      </c>
      <c r="F34" s="35" t="str">
        <f t="shared" si="2"/>
        <v/>
      </c>
      <c r="G34" s="20" t="s">
        <v>427</v>
      </c>
      <c r="H34" s="20"/>
      <c r="I34" s="20" t="s">
        <v>356</v>
      </c>
      <c r="J34" s="137" t="str">
        <f>LR_Application!$D$47</f>
        <v>T</v>
      </c>
      <c r="K34" s="8">
        <v>33</v>
      </c>
      <c r="L34" s="1" t="s">
        <v>668</v>
      </c>
    </row>
    <row r="35" spans="2:12" x14ac:dyDescent="0.25">
      <c r="B35" s="8"/>
      <c r="C35" s="17" t="s">
        <v>51</v>
      </c>
      <c r="D35" s="32" t="s">
        <v>576</v>
      </c>
      <c r="E35" s="184">
        <f>Capacity_Bldg_Additional_Text</f>
        <v>0</v>
      </c>
      <c r="F35" s="36" t="str">
        <f t="shared" si="2"/>
        <v/>
      </c>
      <c r="G35" s="20" t="s">
        <v>428</v>
      </c>
      <c r="H35" s="20"/>
      <c r="I35" s="20" t="s">
        <v>382</v>
      </c>
      <c r="J35" s="32" t="str">
        <f>LR_Application!$D$49</f>
        <v>T</v>
      </c>
      <c r="K35" s="8">
        <v>34</v>
      </c>
      <c r="L35" s="1" t="s">
        <v>668</v>
      </c>
    </row>
    <row r="36" spans="2:12" x14ac:dyDescent="0.25">
      <c r="B36" s="8">
        <v>3</v>
      </c>
      <c r="C36" s="13" t="s">
        <v>82</v>
      </c>
      <c r="D36" s="136" t="s">
        <v>577</v>
      </c>
      <c r="E36" s="185">
        <f>License_ID</f>
        <v>0</v>
      </c>
      <c r="F36" s="35" t="str">
        <f t="shared" si="2"/>
        <v/>
      </c>
      <c r="G36" s="15" t="s">
        <v>429</v>
      </c>
      <c r="H36" s="15"/>
      <c r="I36" s="15" t="s">
        <v>356</v>
      </c>
      <c r="J36" s="136" t="str">
        <f>LR_Application!$D$52</f>
        <v>P</v>
      </c>
      <c r="K36" s="8">
        <v>35</v>
      </c>
      <c r="L36" s="1" t="s">
        <v>669</v>
      </c>
    </row>
    <row r="37" spans="2:12" x14ac:dyDescent="0.25">
      <c r="B37" s="8"/>
      <c r="C37" s="17" t="s">
        <v>53</v>
      </c>
      <c r="D37" s="137" t="s">
        <v>578</v>
      </c>
      <c r="E37" s="186">
        <f>License_Start_Date</f>
        <v>0</v>
      </c>
      <c r="F37" s="37" t="str">
        <f t="shared" si="2"/>
        <v/>
      </c>
      <c r="G37" s="20" t="s">
        <v>678</v>
      </c>
      <c r="H37" s="215"/>
      <c r="I37" s="20" t="s">
        <v>393</v>
      </c>
      <c r="J37" s="137" t="str">
        <f>LR_Application!$D$53</f>
        <v>P</v>
      </c>
      <c r="K37" s="8">
        <v>36</v>
      </c>
      <c r="L37" s="1" t="s">
        <v>669</v>
      </c>
    </row>
    <row r="38" spans="2:12" x14ac:dyDescent="0.25">
      <c r="B38" s="8"/>
      <c r="C38" s="17" t="s">
        <v>54</v>
      </c>
      <c r="D38" s="137" t="s">
        <v>579</v>
      </c>
      <c r="E38" s="186">
        <f>License_End_Date</f>
        <v>0</v>
      </c>
      <c r="F38" s="37" t="str">
        <f t="shared" si="2"/>
        <v/>
      </c>
      <c r="G38" s="20" t="s">
        <v>679</v>
      </c>
      <c r="H38" s="215"/>
      <c r="I38" s="20" t="s">
        <v>393</v>
      </c>
      <c r="J38" s="137" t="str">
        <f>LR_Application!$D$54</f>
        <v>P</v>
      </c>
      <c r="K38" s="8">
        <v>37</v>
      </c>
      <c r="L38" s="1" t="s">
        <v>669</v>
      </c>
    </row>
    <row r="39" spans="2:12" x14ac:dyDescent="0.25">
      <c r="B39" s="8"/>
      <c r="C39" s="17" t="s">
        <v>55</v>
      </c>
      <c r="D39" s="137" t="s">
        <v>580</v>
      </c>
      <c r="E39" s="184">
        <f>License_Authority</f>
        <v>0</v>
      </c>
      <c r="F39" s="35" t="str">
        <f t="shared" si="2"/>
        <v/>
      </c>
      <c r="G39" s="20" t="s">
        <v>430</v>
      </c>
      <c r="H39" s="20"/>
      <c r="I39" s="20" t="s">
        <v>356</v>
      </c>
      <c r="J39" s="137" t="str">
        <f>LR_Application!$D$55</f>
        <v>P</v>
      </c>
      <c r="K39" s="8">
        <v>38</v>
      </c>
      <c r="L39" s="1" t="s">
        <v>669</v>
      </c>
    </row>
    <row r="40" spans="2:12" x14ac:dyDescent="0.25">
      <c r="B40" s="8"/>
      <c r="C40" s="17" t="s">
        <v>56</v>
      </c>
      <c r="D40" s="137" t="s">
        <v>581</v>
      </c>
      <c r="E40" s="184">
        <f>License_Country</f>
        <v>0</v>
      </c>
      <c r="F40" s="35" t="str">
        <f t="shared" si="2"/>
        <v/>
      </c>
      <c r="G40" s="20" t="s">
        <v>431</v>
      </c>
      <c r="H40" s="20"/>
      <c r="I40" s="20" t="s">
        <v>356</v>
      </c>
      <c r="J40" s="137" t="str">
        <f>LR_Application!$D$56</f>
        <v>P</v>
      </c>
      <c r="K40" s="8">
        <v>39</v>
      </c>
      <c r="L40" s="1" t="s">
        <v>669</v>
      </c>
    </row>
    <row r="41" spans="2:12" x14ac:dyDescent="0.25">
      <c r="B41" s="8"/>
      <c r="C41" s="17" t="s">
        <v>52</v>
      </c>
      <c r="D41" s="137" t="s">
        <v>582</v>
      </c>
      <c r="E41" s="184">
        <f>License_Web_Site</f>
        <v>0</v>
      </c>
      <c r="F41" s="35" t="str">
        <f t="shared" si="2"/>
        <v/>
      </c>
      <c r="G41" s="20" t="s">
        <v>432</v>
      </c>
      <c r="H41" s="20"/>
      <c r="I41" s="20" t="s">
        <v>356</v>
      </c>
      <c r="J41" s="137" t="str">
        <f>LR_Application!$D$57</f>
        <v>P</v>
      </c>
      <c r="K41" s="8">
        <v>40</v>
      </c>
      <c r="L41" s="1" t="s">
        <v>669</v>
      </c>
    </row>
    <row r="42" spans="2:12" x14ac:dyDescent="0.25">
      <c r="B42" s="8"/>
      <c r="C42" s="17" t="s">
        <v>57</v>
      </c>
      <c r="D42" s="137" t="s">
        <v>583</v>
      </c>
      <c r="E42" s="184">
        <f>License_Attached_Confirm</f>
        <v>0</v>
      </c>
      <c r="F42" s="35" t="str">
        <f t="shared" si="2"/>
        <v/>
      </c>
      <c r="G42" s="20" t="s">
        <v>433</v>
      </c>
      <c r="H42" s="20"/>
      <c r="I42" s="20" t="s">
        <v>356</v>
      </c>
      <c r="J42" s="137" t="str">
        <f>LR_Application!$D$59</f>
        <v>T</v>
      </c>
      <c r="K42" s="8">
        <v>41</v>
      </c>
      <c r="L42" s="1" t="s">
        <v>668</v>
      </c>
    </row>
    <row r="43" spans="2:12" x14ac:dyDescent="0.25">
      <c r="B43" s="8"/>
      <c r="C43" s="17" t="s">
        <v>58</v>
      </c>
      <c r="D43" s="137" t="s">
        <v>584</v>
      </c>
      <c r="E43" s="184">
        <f>License_Verification_Info</f>
        <v>0</v>
      </c>
      <c r="F43" s="35" t="str">
        <f t="shared" si="2"/>
        <v/>
      </c>
      <c r="G43" s="20" t="s">
        <v>434</v>
      </c>
      <c r="H43" s="20"/>
      <c r="I43" s="20" t="s">
        <v>356</v>
      </c>
      <c r="J43" s="137" t="str">
        <f>LR_Application!$D$60</f>
        <v>T</v>
      </c>
      <c r="K43" s="8">
        <v>42</v>
      </c>
      <c r="L43" s="1" t="s">
        <v>668</v>
      </c>
    </row>
    <row r="44" spans="2:12" x14ac:dyDescent="0.25">
      <c r="B44" s="8"/>
      <c r="C44" s="17" t="s">
        <v>322</v>
      </c>
      <c r="D44" s="137" t="s">
        <v>585</v>
      </c>
      <c r="E44" s="184">
        <f>ISO_9001</f>
        <v>0</v>
      </c>
      <c r="F44" s="35" t="str">
        <f t="shared" si="2"/>
        <v/>
      </c>
      <c r="G44" s="20" t="s">
        <v>435</v>
      </c>
      <c r="H44" s="20"/>
      <c r="I44" s="20" t="s">
        <v>356</v>
      </c>
      <c r="J44" s="137" t="str">
        <f>LR_Application!$D$62</f>
        <v>T</v>
      </c>
      <c r="K44" s="8">
        <v>43</v>
      </c>
      <c r="L44" s="1" t="s">
        <v>668</v>
      </c>
    </row>
    <row r="45" spans="2:12" x14ac:dyDescent="0.25">
      <c r="B45" s="8"/>
      <c r="C45" s="17" t="s">
        <v>323</v>
      </c>
      <c r="D45" s="137" t="s">
        <v>586</v>
      </c>
      <c r="E45" s="184">
        <f>ISO_9001_Attached_Confirm</f>
        <v>0</v>
      </c>
      <c r="F45" s="35" t="str">
        <f t="shared" si="2"/>
        <v/>
      </c>
      <c r="G45" s="20" t="s">
        <v>436</v>
      </c>
      <c r="H45" s="20"/>
      <c r="I45" s="20" t="s">
        <v>356</v>
      </c>
      <c r="J45" s="137" t="str">
        <f>LR_Application!$D$63</f>
        <v>T</v>
      </c>
      <c r="K45" s="8">
        <v>44</v>
      </c>
      <c r="L45" s="1" t="s">
        <v>668</v>
      </c>
    </row>
    <row r="46" spans="2:12" x14ac:dyDescent="0.25">
      <c r="B46" s="8"/>
      <c r="C46" s="17" t="s">
        <v>324</v>
      </c>
      <c r="D46" s="137" t="s">
        <v>587</v>
      </c>
      <c r="E46" s="184">
        <f>COO_Total</f>
        <v>0</v>
      </c>
      <c r="F46" s="35" t="str">
        <f t="shared" si="2"/>
        <v/>
      </c>
      <c r="G46" s="20" t="s">
        <v>437</v>
      </c>
      <c r="H46" s="20"/>
      <c r="I46" s="20" t="s">
        <v>356</v>
      </c>
      <c r="J46" s="137" t="str">
        <f>LR_Application!$D$65</f>
        <v>P</v>
      </c>
      <c r="K46" s="8">
        <v>45</v>
      </c>
      <c r="L46" s="1" t="s">
        <v>669</v>
      </c>
    </row>
    <row r="47" spans="2:12" x14ac:dyDescent="0.25">
      <c r="B47" s="8"/>
      <c r="C47" s="17" t="s">
        <v>59</v>
      </c>
      <c r="D47" s="137" t="s">
        <v>588</v>
      </c>
      <c r="E47" s="184">
        <f>COO_One</f>
        <v>0</v>
      </c>
      <c r="F47" s="35" t="str">
        <f t="shared" si="2"/>
        <v/>
      </c>
      <c r="G47" s="20" t="s">
        <v>438</v>
      </c>
      <c r="H47" s="20"/>
      <c r="I47" s="20" t="s">
        <v>356</v>
      </c>
      <c r="J47" s="137" t="str">
        <f>LR_Application!$D$66</f>
        <v>P</v>
      </c>
      <c r="K47" s="8">
        <v>46</v>
      </c>
      <c r="L47" s="1" t="s">
        <v>669</v>
      </c>
    </row>
    <row r="48" spans="2:12" x14ac:dyDescent="0.25">
      <c r="B48" s="8"/>
      <c r="C48" s="17" t="s">
        <v>60</v>
      </c>
      <c r="D48" s="137" t="s">
        <v>589</v>
      </c>
      <c r="E48" s="184">
        <f>COO_Two</f>
        <v>0</v>
      </c>
      <c r="F48" s="35" t="str">
        <f t="shared" si="2"/>
        <v/>
      </c>
      <c r="G48" s="20" t="s">
        <v>439</v>
      </c>
      <c r="H48" s="20"/>
      <c r="I48" s="20" t="s">
        <v>356</v>
      </c>
      <c r="J48" s="137" t="str">
        <f>LR_Application!$D$67</f>
        <v>P</v>
      </c>
      <c r="K48" s="8">
        <v>47</v>
      </c>
      <c r="L48" s="1" t="s">
        <v>669</v>
      </c>
    </row>
    <row r="49" spans="2:12" x14ac:dyDescent="0.25">
      <c r="B49" s="8"/>
      <c r="C49" s="17" t="s">
        <v>61</v>
      </c>
      <c r="D49" s="137" t="s">
        <v>590</v>
      </c>
      <c r="E49" s="184">
        <f>COO_Three</f>
        <v>0</v>
      </c>
      <c r="F49" s="35" t="str">
        <f t="shared" si="2"/>
        <v/>
      </c>
      <c r="G49" s="20" t="s">
        <v>440</v>
      </c>
      <c r="H49" s="20"/>
      <c r="I49" s="20" t="s">
        <v>356</v>
      </c>
      <c r="J49" s="137" t="str">
        <f>LR_Application!$D$68</f>
        <v>P</v>
      </c>
      <c r="K49" s="8">
        <v>48</v>
      </c>
      <c r="L49" s="1" t="s">
        <v>669</v>
      </c>
    </row>
    <row r="50" spans="2:12" x14ac:dyDescent="0.25">
      <c r="B50" s="8"/>
      <c r="C50" s="17" t="s">
        <v>62</v>
      </c>
      <c r="D50" s="137" t="s">
        <v>591</v>
      </c>
      <c r="E50" s="184">
        <f>COO_Four</f>
        <v>0</v>
      </c>
      <c r="F50" s="35" t="str">
        <f t="shared" si="2"/>
        <v/>
      </c>
      <c r="G50" s="20" t="s">
        <v>441</v>
      </c>
      <c r="H50" s="20"/>
      <c r="I50" s="20" t="s">
        <v>356</v>
      </c>
      <c r="J50" s="137" t="str">
        <f>LR_Application!$D$69</f>
        <v>P</v>
      </c>
      <c r="K50" s="8">
        <v>49</v>
      </c>
      <c r="L50" s="1" t="s">
        <v>669</v>
      </c>
    </row>
    <row r="51" spans="2:12" x14ac:dyDescent="0.25">
      <c r="B51" s="8"/>
      <c r="C51" s="17" t="s">
        <v>63</v>
      </c>
      <c r="D51" s="137" t="s">
        <v>592</v>
      </c>
      <c r="E51" s="184">
        <f>COO_Five</f>
        <v>0</v>
      </c>
      <c r="F51" s="35" t="str">
        <f t="shared" si="2"/>
        <v/>
      </c>
      <c r="G51" s="20" t="s">
        <v>442</v>
      </c>
      <c r="H51" s="20"/>
      <c r="I51" s="20" t="s">
        <v>356</v>
      </c>
      <c r="J51" s="137" t="str">
        <f>LR_Application!$D$70</f>
        <v>P</v>
      </c>
      <c r="K51" s="8">
        <v>50</v>
      </c>
      <c r="L51" s="1" t="s">
        <v>669</v>
      </c>
    </row>
    <row r="52" spans="2:12" x14ac:dyDescent="0.25">
      <c r="B52" s="8"/>
      <c r="C52" s="17" t="s">
        <v>325</v>
      </c>
      <c r="D52" s="137" t="s">
        <v>593</v>
      </c>
      <c r="E52" s="184">
        <f>COD_Total</f>
        <v>0</v>
      </c>
      <c r="F52" s="35" t="str">
        <f t="shared" ref="F52:F99" si="3">IF(E52=0,"",E52)</f>
        <v/>
      </c>
      <c r="G52" s="20" t="s">
        <v>443</v>
      </c>
      <c r="H52" s="20"/>
      <c r="I52" s="20" t="s">
        <v>356</v>
      </c>
      <c r="J52" s="137" t="str">
        <f>LR_Application!$D$71</f>
        <v>P</v>
      </c>
      <c r="K52" s="8">
        <v>51</v>
      </c>
      <c r="L52" s="1" t="s">
        <v>669</v>
      </c>
    </row>
    <row r="53" spans="2:12" x14ac:dyDescent="0.25">
      <c r="B53" s="8"/>
      <c r="C53" s="17" t="s">
        <v>64</v>
      </c>
      <c r="D53" s="137" t="s">
        <v>594</v>
      </c>
      <c r="E53" s="184">
        <f>COD_One</f>
        <v>0</v>
      </c>
      <c r="F53" s="35" t="str">
        <f t="shared" si="3"/>
        <v/>
      </c>
      <c r="G53" s="20" t="s">
        <v>444</v>
      </c>
      <c r="H53" s="20"/>
      <c r="I53" s="20" t="s">
        <v>356</v>
      </c>
      <c r="J53" s="137" t="str">
        <f>LR_Application!$D$72</f>
        <v>P</v>
      </c>
      <c r="K53" s="8">
        <v>52</v>
      </c>
      <c r="L53" s="1" t="s">
        <v>669</v>
      </c>
    </row>
    <row r="54" spans="2:12" x14ac:dyDescent="0.25">
      <c r="B54" s="8"/>
      <c r="C54" s="17" t="s">
        <v>65</v>
      </c>
      <c r="D54" s="137" t="s">
        <v>595</v>
      </c>
      <c r="E54" s="184">
        <f>COD_Two</f>
        <v>0</v>
      </c>
      <c r="F54" s="35" t="str">
        <f t="shared" si="3"/>
        <v/>
      </c>
      <c r="G54" s="20" t="s">
        <v>445</v>
      </c>
      <c r="H54" s="20"/>
      <c r="I54" s="20" t="s">
        <v>356</v>
      </c>
      <c r="J54" s="137" t="str">
        <f>LR_Application!$D$73</f>
        <v>P</v>
      </c>
      <c r="K54" s="8">
        <v>53</v>
      </c>
      <c r="L54" s="1" t="s">
        <v>669</v>
      </c>
    </row>
    <row r="55" spans="2:12" x14ac:dyDescent="0.25">
      <c r="B55" s="8"/>
      <c r="C55" s="17" t="s">
        <v>66</v>
      </c>
      <c r="D55" s="137" t="s">
        <v>596</v>
      </c>
      <c r="E55" s="184">
        <f>COD_Three</f>
        <v>0</v>
      </c>
      <c r="F55" s="35" t="str">
        <f t="shared" si="3"/>
        <v/>
      </c>
      <c r="G55" s="20" t="s">
        <v>446</v>
      </c>
      <c r="H55" s="20"/>
      <c r="I55" s="20" t="s">
        <v>356</v>
      </c>
      <c r="J55" s="137" t="str">
        <f>LR_Application!$D$74</f>
        <v>P</v>
      </c>
      <c r="K55" s="8">
        <v>54</v>
      </c>
      <c r="L55" s="1" t="s">
        <v>669</v>
      </c>
    </row>
    <row r="56" spans="2:12" x14ac:dyDescent="0.25">
      <c r="B56" s="8"/>
      <c r="C56" s="17" t="s">
        <v>67</v>
      </c>
      <c r="D56" s="137" t="s">
        <v>597</v>
      </c>
      <c r="E56" s="184">
        <f>COD_Four</f>
        <v>0</v>
      </c>
      <c r="F56" s="35" t="str">
        <f t="shared" si="3"/>
        <v/>
      </c>
      <c r="G56" s="20" t="s">
        <v>447</v>
      </c>
      <c r="H56" s="20"/>
      <c r="I56" s="20" t="s">
        <v>356</v>
      </c>
      <c r="J56" s="137" t="str">
        <f>LR_Application!$D$75</f>
        <v>P</v>
      </c>
      <c r="K56" s="8">
        <v>55</v>
      </c>
      <c r="L56" s="1" t="s">
        <v>669</v>
      </c>
    </row>
    <row r="57" spans="2:12" x14ac:dyDescent="0.25">
      <c r="B57" s="8"/>
      <c r="C57" s="17" t="s">
        <v>68</v>
      </c>
      <c r="D57" s="137" t="s">
        <v>598</v>
      </c>
      <c r="E57" s="184">
        <f>COD_Five</f>
        <v>0</v>
      </c>
      <c r="F57" s="35" t="str">
        <f t="shared" si="3"/>
        <v/>
      </c>
      <c r="G57" s="20" t="s">
        <v>448</v>
      </c>
      <c r="H57" s="20"/>
      <c r="I57" s="20" t="s">
        <v>356</v>
      </c>
      <c r="J57" s="137" t="str">
        <f>LR_Application!$D$76</f>
        <v>P</v>
      </c>
      <c r="K57" s="8">
        <v>56</v>
      </c>
      <c r="L57" s="1" t="s">
        <v>669</v>
      </c>
    </row>
    <row r="58" spans="2:12" x14ac:dyDescent="0.25">
      <c r="B58" s="8"/>
      <c r="C58" s="17" t="s">
        <v>326</v>
      </c>
      <c r="D58" s="137" t="s">
        <v>599</v>
      </c>
      <c r="E58" s="187">
        <f>Total_Emp_Agmts_Number</f>
        <v>0</v>
      </c>
      <c r="F58" s="146" t="str">
        <f t="shared" si="3"/>
        <v/>
      </c>
      <c r="G58" s="20" t="s">
        <v>449</v>
      </c>
      <c r="H58" s="20"/>
      <c r="I58" s="20" t="s">
        <v>642</v>
      </c>
      <c r="J58" s="137" t="str">
        <f>LR_Application!$D$78</f>
        <v>P</v>
      </c>
      <c r="K58" s="8">
        <v>57</v>
      </c>
      <c r="L58" s="1" t="s">
        <v>669</v>
      </c>
    </row>
    <row r="59" spans="2:12" x14ac:dyDescent="0.25">
      <c r="B59" s="8"/>
      <c r="C59" s="17" t="s">
        <v>69</v>
      </c>
      <c r="D59" s="137" t="s">
        <v>600</v>
      </c>
      <c r="E59" s="187">
        <f>Total_Workers_Number</f>
        <v>0</v>
      </c>
      <c r="F59" s="146" t="str">
        <f t="shared" si="3"/>
        <v/>
      </c>
      <c r="G59" s="20" t="s">
        <v>450</v>
      </c>
      <c r="H59" s="20"/>
      <c r="I59" s="20" t="s">
        <v>642</v>
      </c>
      <c r="J59" s="137" t="str">
        <f>LR_Application!$D$79</f>
        <v>P</v>
      </c>
      <c r="K59" s="8">
        <v>58</v>
      </c>
      <c r="L59" s="1" t="s">
        <v>669</v>
      </c>
    </row>
    <row r="60" spans="2:12" x14ac:dyDescent="0.25">
      <c r="B60" s="8"/>
      <c r="C60" s="17" t="s">
        <v>648</v>
      </c>
      <c r="D60" s="3" t="s">
        <v>653</v>
      </c>
      <c r="E60" s="184" t="str">
        <f>Lookup_Emp_Agmts_Range</f>
        <v>=/&gt;50</v>
      </c>
      <c r="F60" s="35" t="str">
        <f t="shared" si="3"/>
        <v>=/&gt;50</v>
      </c>
      <c r="G60" s="19" t="s">
        <v>655</v>
      </c>
      <c r="H60" s="19"/>
      <c r="I60" s="19" t="s">
        <v>356</v>
      </c>
      <c r="J60" s="137" t="s">
        <v>540</v>
      </c>
      <c r="K60" s="8">
        <v>59</v>
      </c>
      <c r="L60" s="1" t="s">
        <v>669</v>
      </c>
    </row>
    <row r="61" spans="2:12" x14ac:dyDescent="0.25">
      <c r="B61" s="8"/>
      <c r="C61" s="17" t="s">
        <v>649</v>
      </c>
      <c r="D61" s="137" t="s">
        <v>652</v>
      </c>
      <c r="E61" s="184" t="str">
        <f>Lookup_Workers_Range</f>
        <v>=/&gt; 6000)</v>
      </c>
      <c r="F61" s="35" t="str">
        <f t="shared" si="3"/>
        <v>=/&gt; 6000)</v>
      </c>
      <c r="G61" s="19" t="s">
        <v>649</v>
      </c>
      <c r="H61" s="19"/>
      <c r="I61" s="19" t="s">
        <v>356</v>
      </c>
      <c r="J61" s="137" t="s">
        <v>540</v>
      </c>
      <c r="K61" s="8">
        <v>60</v>
      </c>
      <c r="L61" s="1" t="s">
        <v>669</v>
      </c>
    </row>
    <row r="62" spans="2:12" x14ac:dyDescent="0.25">
      <c r="B62" s="8"/>
      <c r="C62" s="17" t="s">
        <v>83</v>
      </c>
      <c r="D62" s="137" t="s">
        <v>601</v>
      </c>
      <c r="E62" s="184">
        <f>Operations_Additional_Text</f>
        <v>0</v>
      </c>
      <c r="F62" s="35" t="str">
        <f t="shared" si="3"/>
        <v/>
      </c>
      <c r="G62" s="20" t="s">
        <v>463</v>
      </c>
      <c r="H62" s="20"/>
      <c r="I62" s="20" t="s">
        <v>382</v>
      </c>
      <c r="J62" s="137" t="str">
        <f>LR_Application!$D$81</f>
        <v>P</v>
      </c>
      <c r="K62" s="8">
        <v>61</v>
      </c>
      <c r="L62" s="1" t="s">
        <v>669</v>
      </c>
    </row>
    <row r="63" spans="2:12" x14ac:dyDescent="0.25">
      <c r="B63" s="8"/>
      <c r="C63" s="17" t="s">
        <v>70</v>
      </c>
      <c r="D63" s="18" t="s">
        <v>602</v>
      </c>
      <c r="E63" s="184">
        <f>Reason_COO_Govt</f>
        <v>0</v>
      </c>
      <c r="F63" s="35" t="str">
        <f>IF(E63=0,"",E63)</f>
        <v/>
      </c>
      <c r="G63" s="20" t="s">
        <v>451</v>
      </c>
      <c r="H63" s="20"/>
      <c r="I63" s="20" t="s">
        <v>356</v>
      </c>
      <c r="J63" s="138" t="str">
        <f>LR_Application!$D$85</f>
        <v>T</v>
      </c>
      <c r="K63" s="8">
        <v>62</v>
      </c>
      <c r="L63" s="1" t="s">
        <v>668</v>
      </c>
    </row>
    <row r="64" spans="2:12" x14ac:dyDescent="0.25">
      <c r="B64" s="8"/>
      <c r="C64" s="17" t="s">
        <v>71</v>
      </c>
      <c r="D64" s="18" t="s">
        <v>603</v>
      </c>
      <c r="E64" s="184">
        <f>Reason_COD_Govt</f>
        <v>0</v>
      </c>
      <c r="F64" s="35" t="str">
        <f t="shared" ref="F64:F71" si="4">IF(E64=0,"",E64)</f>
        <v/>
      </c>
      <c r="G64" s="20" t="s">
        <v>452</v>
      </c>
      <c r="H64" s="20"/>
      <c r="I64" s="20" t="s">
        <v>356</v>
      </c>
      <c r="J64" s="138" t="str">
        <f>LR_Application!$D$86</f>
        <v>T</v>
      </c>
      <c r="K64" s="8">
        <v>63</v>
      </c>
      <c r="L64" s="1" t="s">
        <v>668</v>
      </c>
    </row>
    <row r="65" spans="2:12" x14ac:dyDescent="0.25">
      <c r="B65" s="8"/>
      <c r="C65" s="17" t="s">
        <v>72</v>
      </c>
      <c r="D65" s="18" t="s">
        <v>604</v>
      </c>
      <c r="E65" s="184">
        <f>Reason_Intl_Agency</f>
        <v>0</v>
      </c>
      <c r="F65" s="35" t="str">
        <f t="shared" si="4"/>
        <v/>
      </c>
      <c r="G65" s="20" t="s">
        <v>453</v>
      </c>
      <c r="H65" s="20"/>
      <c r="I65" s="20" t="s">
        <v>356</v>
      </c>
      <c r="J65" s="138" t="str">
        <f>LR_Application!$D$87</f>
        <v>T</v>
      </c>
      <c r="K65" s="8">
        <v>64</v>
      </c>
      <c r="L65" s="1" t="s">
        <v>668</v>
      </c>
    </row>
    <row r="66" spans="2:12" x14ac:dyDescent="0.25">
      <c r="B66" s="8"/>
      <c r="C66" s="17" t="s">
        <v>73</v>
      </c>
      <c r="D66" s="18" t="s">
        <v>605</v>
      </c>
      <c r="E66" s="184">
        <f>Reason_COO_BP</f>
        <v>0</v>
      </c>
      <c r="F66" s="35" t="str">
        <f t="shared" si="4"/>
        <v/>
      </c>
      <c r="G66" s="20" t="s">
        <v>454</v>
      </c>
      <c r="H66" s="20"/>
      <c r="I66" s="20" t="s">
        <v>356</v>
      </c>
      <c r="J66" s="138" t="str">
        <f>LR_Application!$D$88</f>
        <v>T</v>
      </c>
      <c r="K66" s="8">
        <v>65</v>
      </c>
      <c r="L66" s="1" t="s">
        <v>668</v>
      </c>
    </row>
    <row r="67" spans="2:12" x14ac:dyDescent="0.25">
      <c r="B67" s="8"/>
      <c r="C67" s="17" t="s">
        <v>74</v>
      </c>
      <c r="D67" s="18" t="s">
        <v>606</v>
      </c>
      <c r="E67" s="184">
        <f>Reason_COD_BP</f>
        <v>0</v>
      </c>
      <c r="F67" s="35" t="str">
        <f t="shared" si="4"/>
        <v/>
      </c>
      <c r="G67" s="20" t="s">
        <v>455</v>
      </c>
      <c r="H67" s="20"/>
      <c r="I67" s="20" t="s">
        <v>356</v>
      </c>
      <c r="J67" s="138" t="str">
        <f>LR_Application!$D$89</f>
        <v>T</v>
      </c>
      <c r="K67" s="8">
        <v>66</v>
      </c>
      <c r="L67" s="1" t="s">
        <v>668</v>
      </c>
    </row>
    <row r="68" spans="2:12" x14ac:dyDescent="0.25">
      <c r="B68" s="8"/>
      <c r="C68" s="17" t="s">
        <v>75</v>
      </c>
      <c r="D68" s="18" t="s">
        <v>607</v>
      </c>
      <c r="E68" s="184">
        <f>Reason_Trade_Assocn</f>
        <v>0</v>
      </c>
      <c r="F68" s="35" t="str">
        <f t="shared" si="4"/>
        <v/>
      </c>
      <c r="G68" s="20" t="s">
        <v>456</v>
      </c>
      <c r="H68" s="20"/>
      <c r="I68" s="20" t="s">
        <v>356</v>
      </c>
      <c r="J68" s="138" t="str">
        <f>LR_Application!$D$90</f>
        <v>T</v>
      </c>
      <c r="K68" s="8">
        <v>67</v>
      </c>
      <c r="L68" s="1" t="s">
        <v>668</v>
      </c>
    </row>
    <row r="69" spans="2:12" x14ac:dyDescent="0.25">
      <c r="B69" s="8"/>
      <c r="C69" s="17" t="s">
        <v>76</v>
      </c>
      <c r="D69" s="18" t="s">
        <v>608</v>
      </c>
      <c r="E69" s="184">
        <f>Reason_Brand</f>
        <v>0</v>
      </c>
      <c r="F69" s="35" t="str">
        <f t="shared" si="4"/>
        <v/>
      </c>
      <c r="G69" s="20" t="s">
        <v>457</v>
      </c>
      <c r="H69" s="20"/>
      <c r="I69" s="20" t="s">
        <v>356</v>
      </c>
      <c r="J69" s="138" t="str">
        <f>LR_Application!$D$91</f>
        <v>T</v>
      </c>
      <c r="K69" s="8">
        <v>68</v>
      </c>
      <c r="L69" s="1" t="s">
        <v>668</v>
      </c>
    </row>
    <row r="70" spans="2:12" x14ac:dyDescent="0.25">
      <c r="B70" s="8"/>
      <c r="C70" s="17" t="s">
        <v>77</v>
      </c>
      <c r="D70" s="18" t="s">
        <v>609</v>
      </c>
      <c r="E70" s="184">
        <f>Reason_Internal</f>
        <v>0</v>
      </c>
      <c r="F70" s="35" t="str">
        <f t="shared" si="4"/>
        <v/>
      </c>
      <c r="G70" s="20" t="s">
        <v>458</v>
      </c>
      <c r="H70" s="20"/>
      <c r="I70" s="20" t="s">
        <v>356</v>
      </c>
      <c r="J70" s="138" t="str">
        <f>LR_Application!$D$92</f>
        <v>T</v>
      </c>
      <c r="K70" s="8">
        <v>69</v>
      </c>
      <c r="L70" s="1" t="s">
        <v>668</v>
      </c>
    </row>
    <row r="71" spans="2:12" x14ac:dyDescent="0.25">
      <c r="B71" s="8"/>
      <c r="C71" s="17" t="s">
        <v>78</v>
      </c>
      <c r="D71" s="18" t="s">
        <v>610</v>
      </c>
      <c r="E71" s="184">
        <f>Reason_Other_Exists</f>
        <v>0</v>
      </c>
      <c r="F71" s="35" t="str">
        <f t="shared" si="4"/>
        <v/>
      </c>
      <c r="G71" s="20" t="s">
        <v>459</v>
      </c>
      <c r="H71" s="20"/>
      <c r="I71" s="20" t="s">
        <v>356</v>
      </c>
      <c r="J71" s="138" t="str">
        <f>LR_Application!$D$93</f>
        <v>T</v>
      </c>
      <c r="K71" s="8">
        <v>70</v>
      </c>
      <c r="L71" s="1" t="s">
        <v>668</v>
      </c>
    </row>
    <row r="72" spans="2:12" x14ac:dyDescent="0.25">
      <c r="B72" s="8"/>
      <c r="C72" s="17" t="s">
        <v>79</v>
      </c>
      <c r="D72" s="18" t="s">
        <v>611</v>
      </c>
      <c r="E72" s="184">
        <f>Reason_Other_Text</f>
        <v>0</v>
      </c>
      <c r="F72" s="35" t="str">
        <f t="shared" si="3"/>
        <v/>
      </c>
      <c r="G72" s="20" t="s">
        <v>460</v>
      </c>
      <c r="H72" s="20"/>
      <c r="I72" s="20" t="s">
        <v>382</v>
      </c>
      <c r="J72" s="138" t="str">
        <f>LR_Application!$D$95</f>
        <v>T</v>
      </c>
      <c r="K72" s="8">
        <v>71</v>
      </c>
      <c r="L72" s="1" t="s">
        <v>668</v>
      </c>
    </row>
    <row r="73" spans="2:12" x14ac:dyDescent="0.25">
      <c r="B73" s="8"/>
      <c r="C73" s="17" t="s">
        <v>80</v>
      </c>
      <c r="D73" s="18" t="s">
        <v>612</v>
      </c>
      <c r="E73" s="184">
        <f>Previous_LRN_Exists</f>
        <v>0</v>
      </c>
      <c r="F73" s="35" t="str">
        <f t="shared" si="3"/>
        <v/>
      </c>
      <c r="G73" s="20" t="s">
        <v>461</v>
      </c>
      <c r="H73" s="20"/>
      <c r="I73" s="20" t="s">
        <v>356</v>
      </c>
      <c r="J73" s="138" t="str">
        <f>LR_Application!$D$97</f>
        <v>T</v>
      </c>
      <c r="K73" s="8">
        <v>72</v>
      </c>
      <c r="L73" s="1" t="s">
        <v>668</v>
      </c>
    </row>
    <row r="74" spans="2:12" x14ac:dyDescent="0.25">
      <c r="B74" s="8"/>
      <c r="C74" s="17" t="s">
        <v>81</v>
      </c>
      <c r="D74" s="18" t="s">
        <v>613</v>
      </c>
      <c r="E74" s="184">
        <f>Previous_LRN_ID</f>
        <v>0</v>
      </c>
      <c r="F74" s="35" t="str">
        <f t="shared" si="3"/>
        <v/>
      </c>
      <c r="G74" s="20" t="s">
        <v>462</v>
      </c>
      <c r="H74" s="20"/>
      <c r="I74" s="20" t="s">
        <v>356</v>
      </c>
      <c r="J74" s="138" t="str">
        <f>LR_Application!$D$98</f>
        <v>T</v>
      </c>
      <c r="K74" s="8">
        <v>73</v>
      </c>
      <c r="L74" s="1" t="s">
        <v>668</v>
      </c>
    </row>
    <row r="75" spans="2:12" x14ac:dyDescent="0.25">
      <c r="B75" s="8">
        <v>4</v>
      </c>
      <c r="C75" s="10" t="s">
        <v>84</v>
      </c>
      <c r="D75" s="21" t="s">
        <v>614</v>
      </c>
      <c r="E75" s="188">
        <f>Payment_Method</f>
        <v>0</v>
      </c>
      <c r="F75" s="35" t="str">
        <f t="shared" si="3"/>
        <v/>
      </c>
      <c r="G75" s="11" t="s">
        <v>464</v>
      </c>
      <c r="H75" s="11"/>
      <c r="I75" s="11" t="s">
        <v>356</v>
      </c>
      <c r="J75" s="140" t="str">
        <f>LR_Application!$D$102</f>
        <v>T</v>
      </c>
      <c r="K75" s="8">
        <v>74</v>
      </c>
      <c r="L75" s="1" t="s">
        <v>668</v>
      </c>
    </row>
    <row r="76" spans="2:12" x14ac:dyDescent="0.25">
      <c r="B76" s="8">
        <v>5</v>
      </c>
      <c r="C76" s="17" t="s">
        <v>85</v>
      </c>
      <c r="D76" s="18" t="s">
        <v>615</v>
      </c>
      <c r="E76" s="184">
        <f>Authorization_Name</f>
        <v>0</v>
      </c>
      <c r="F76" s="35" t="str">
        <f t="shared" si="3"/>
        <v/>
      </c>
      <c r="G76" s="20" t="s">
        <v>465</v>
      </c>
      <c r="H76" s="20"/>
      <c r="I76" s="20" t="s">
        <v>356</v>
      </c>
      <c r="J76" s="138" t="str">
        <f>LR_Application!$D$107</f>
        <v>T</v>
      </c>
      <c r="K76" s="8">
        <v>75</v>
      </c>
      <c r="L76" s="1" t="s">
        <v>668</v>
      </c>
    </row>
    <row r="77" spans="2:12" x14ac:dyDescent="0.25">
      <c r="B77" s="8"/>
      <c r="C77" s="17" t="s">
        <v>86</v>
      </c>
      <c r="D77" s="18" t="s">
        <v>616</v>
      </c>
      <c r="E77" s="184">
        <f>Authorization_Title</f>
        <v>0</v>
      </c>
      <c r="F77" s="35" t="str">
        <f t="shared" si="3"/>
        <v/>
      </c>
      <c r="G77" s="20" t="s">
        <v>466</v>
      </c>
      <c r="H77" s="20"/>
      <c r="I77" s="20" t="s">
        <v>356</v>
      </c>
      <c r="J77" s="138" t="str">
        <f>LR_Application!$D$108</f>
        <v>T</v>
      </c>
      <c r="K77" s="8">
        <v>76</v>
      </c>
      <c r="L77" s="1" t="s">
        <v>668</v>
      </c>
    </row>
    <row r="78" spans="2:12" x14ac:dyDescent="0.25">
      <c r="B78" s="8"/>
      <c r="C78" s="17" t="s">
        <v>87</v>
      </c>
      <c r="D78" s="18" t="s">
        <v>617</v>
      </c>
      <c r="E78" s="184">
        <f>Authorization_LR_Company</f>
        <v>0</v>
      </c>
      <c r="F78" s="35" t="str">
        <f t="shared" si="3"/>
        <v/>
      </c>
      <c r="G78" s="20" t="s">
        <v>467</v>
      </c>
      <c r="H78" s="20"/>
      <c r="I78" s="20" t="s">
        <v>356</v>
      </c>
      <c r="J78" s="138" t="str">
        <f>LR_Application!$D$109</f>
        <v>T</v>
      </c>
      <c r="K78" s="8">
        <v>77</v>
      </c>
      <c r="L78" s="1" t="s">
        <v>668</v>
      </c>
    </row>
    <row r="79" spans="2:12" x14ac:dyDescent="0.25">
      <c r="B79" s="8"/>
      <c r="C79" s="22" t="s">
        <v>88</v>
      </c>
      <c r="D79" s="18" t="s">
        <v>618</v>
      </c>
      <c r="E79" s="189">
        <f>Authorization_Date</f>
        <v>0</v>
      </c>
      <c r="F79" s="37" t="str">
        <f t="shared" si="3"/>
        <v/>
      </c>
      <c r="G79" s="23" t="s">
        <v>468</v>
      </c>
      <c r="H79" s="217"/>
      <c r="I79" s="23" t="s">
        <v>393</v>
      </c>
      <c r="J79" s="138" t="str">
        <f>LR_Application!$D$110</f>
        <v>T</v>
      </c>
      <c r="K79" s="8">
        <v>78</v>
      </c>
      <c r="L79" s="1" t="s">
        <v>668</v>
      </c>
    </row>
    <row r="80" spans="2:12" x14ac:dyDescent="0.25">
      <c r="B80" s="24">
        <v>6</v>
      </c>
      <c r="C80" s="25" t="s">
        <v>383</v>
      </c>
      <c r="D80" s="136" t="s">
        <v>639</v>
      </c>
      <c r="E80" s="190">
        <f>SAAS_Appln_Received_Date</f>
        <v>0</v>
      </c>
      <c r="F80" s="37" t="str">
        <f t="shared" si="3"/>
        <v/>
      </c>
      <c r="G80" s="26" t="s">
        <v>469</v>
      </c>
      <c r="H80" s="216"/>
      <c r="I80" s="15" t="s">
        <v>393</v>
      </c>
      <c r="J80" s="141" t="str">
        <f>SAAS_Review!$D$3</f>
        <v>T</v>
      </c>
      <c r="K80" s="8">
        <v>79</v>
      </c>
      <c r="L80" s="1" t="s">
        <v>668</v>
      </c>
    </row>
    <row r="81" spans="2:12" x14ac:dyDescent="0.25">
      <c r="B81" s="24"/>
      <c r="C81" s="27" t="s">
        <v>384</v>
      </c>
      <c r="D81" s="137" t="s">
        <v>619</v>
      </c>
      <c r="E81" s="186">
        <f>SAAS_Appln_Fee_Confirmed_Date</f>
        <v>0</v>
      </c>
      <c r="F81" s="37" t="str">
        <f t="shared" si="3"/>
        <v/>
      </c>
      <c r="G81" s="19" t="s">
        <v>470</v>
      </c>
      <c r="H81" s="215"/>
      <c r="I81" s="20" t="s">
        <v>393</v>
      </c>
      <c r="J81" s="142" t="str">
        <f>SAAS_Review!$D$4</f>
        <v>T</v>
      </c>
      <c r="K81" s="8">
        <v>80</v>
      </c>
      <c r="L81" s="1" t="s">
        <v>668</v>
      </c>
    </row>
    <row r="82" spans="2:12" x14ac:dyDescent="0.25">
      <c r="B82" s="24"/>
      <c r="C82" s="27" t="s">
        <v>357</v>
      </c>
      <c r="D82" s="137" t="s">
        <v>620</v>
      </c>
      <c r="E82" s="184">
        <f>SAAS_Appln_Review_Admin</f>
        <v>0</v>
      </c>
      <c r="F82" s="35" t="str">
        <f t="shared" si="3"/>
        <v/>
      </c>
      <c r="G82" s="19" t="s">
        <v>471</v>
      </c>
      <c r="H82" s="19"/>
      <c r="I82" s="20" t="s">
        <v>356</v>
      </c>
      <c r="J82" s="142" t="str">
        <f>SAAS_Review!$D$5</f>
        <v>T</v>
      </c>
      <c r="K82" s="8">
        <v>81</v>
      </c>
      <c r="L82" s="1" t="s">
        <v>668</v>
      </c>
    </row>
    <row r="83" spans="2:12" x14ac:dyDescent="0.25">
      <c r="B83" s="24"/>
      <c r="C83" s="27" t="s">
        <v>358</v>
      </c>
      <c r="D83" s="137" t="s">
        <v>621</v>
      </c>
      <c r="E83" s="184">
        <f>SAAS_Appln_Review_Technical</f>
        <v>0</v>
      </c>
      <c r="F83" s="35" t="str">
        <f t="shared" si="3"/>
        <v/>
      </c>
      <c r="G83" s="19" t="s">
        <v>472</v>
      </c>
      <c r="H83" s="19"/>
      <c r="I83" s="20" t="s">
        <v>356</v>
      </c>
      <c r="J83" s="142" t="str">
        <f>SAAS_Review!$D$6</f>
        <v>T</v>
      </c>
      <c r="K83" s="8">
        <v>82</v>
      </c>
      <c r="L83" s="1" t="s">
        <v>668</v>
      </c>
    </row>
    <row r="84" spans="2:12" x14ac:dyDescent="0.25">
      <c r="B84" s="24"/>
      <c r="C84" s="27" t="s">
        <v>375</v>
      </c>
      <c r="D84" s="137" t="s">
        <v>622</v>
      </c>
      <c r="E84" s="184">
        <f>SAAS_Appln_Initial_Decision</f>
        <v>0</v>
      </c>
      <c r="F84" s="35" t="str">
        <f t="shared" si="3"/>
        <v/>
      </c>
      <c r="G84" s="19" t="s">
        <v>473</v>
      </c>
      <c r="H84" s="19"/>
      <c r="I84" s="20" t="s">
        <v>356</v>
      </c>
      <c r="J84" s="142" t="str">
        <f>SAAS_Review!$D$7</f>
        <v>T</v>
      </c>
      <c r="K84" s="8">
        <v>83</v>
      </c>
      <c r="L84" s="1" t="s">
        <v>668</v>
      </c>
    </row>
    <row r="85" spans="2:12" x14ac:dyDescent="0.25">
      <c r="B85" s="24"/>
      <c r="C85" s="28" t="s">
        <v>376</v>
      </c>
      <c r="D85" s="137" t="s">
        <v>623</v>
      </c>
      <c r="E85" s="186">
        <f>SAAS_Appln_Initial_Decision_Date</f>
        <v>0</v>
      </c>
      <c r="F85" s="37" t="str">
        <f t="shared" si="3"/>
        <v/>
      </c>
      <c r="G85" s="29" t="s">
        <v>474</v>
      </c>
      <c r="H85" s="215"/>
      <c r="I85" s="20" t="s">
        <v>393</v>
      </c>
      <c r="J85" s="142" t="str">
        <f>SAAS_Review!$D$8</f>
        <v>T</v>
      </c>
      <c r="K85" s="8">
        <v>84</v>
      </c>
      <c r="L85" s="1" t="s">
        <v>668</v>
      </c>
    </row>
    <row r="86" spans="2:12" x14ac:dyDescent="0.25">
      <c r="B86" s="24"/>
      <c r="C86" s="27" t="s">
        <v>374</v>
      </c>
      <c r="D86" s="32" t="s">
        <v>624</v>
      </c>
      <c r="E86" s="184">
        <f>SAAS_Initial_Appln_Additional</f>
        <v>0</v>
      </c>
      <c r="F86" s="35" t="str">
        <f t="shared" si="3"/>
        <v/>
      </c>
      <c r="G86" s="19" t="s">
        <v>475</v>
      </c>
      <c r="H86" s="19"/>
      <c r="I86" s="20" t="s">
        <v>382</v>
      </c>
      <c r="J86" s="139" t="str">
        <f>SAAS_Review!$D$10</f>
        <v>T</v>
      </c>
      <c r="K86" s="8">
        <v>85</v>
      </c>
      <c r="L86" s="1" t="s">
        <v>668</v>
      </c>
    </row>
    <row r="87" spans="2:12" x14ac:dyDescent="0.25">
      <c r="B87" s="24">
        <v>7</v>
      </c>
      <c r="C87" s="30" t="s">
        <v>378</v>
      </c>
      <c r="D87" s="136" t="s">
        <v>625</v>
      </c>
      <c r="E87" s="185">
        <f>SAAS_Appln_Final_Decision</f>
        <v>0</v>
      </c>
      <c r="F87" s="35" t="str">
        <f t="shared" si="3"/>
        <v/>
      </c>
      <c r="G87" s="14" t="s">
        <v>476</v>
      </c>
      <c r="H87" s="14"/>
      <c r="I87" s="15" t="s">
        <v>356</v>
      </c>
      <c r="J87" s="143" t="str">
        <f>SAAS_Review!$D$13</f>
        <v>T</v>
      </c>
      <c r="K87" s="8">
        <v>86</v>
      </c>
      <c r="L87" s="1" t="s">
        <v>668</v>
      </c>
    </row>
    <row r="88" spans="2:12" x14ac:dyDescent="0.25">
      <c r="B88" s="24"/>
      <c r="C88" s="28" t="s">
        <v>379</v>
      </c>
      <c r="D88" s="137" t="s">
        <v>626</v>
      </c>
      <c r="E88" s="186">
        <f>SAAS_Appln_Final_Decision_Date</f>
        <v>0</v>
      </c>
      <c r="F88" s="37" t="str">
        <f t="shared" si="3"/>
        <v/>
      </c>
      <c r="G88" s="29" t="s">
        <v>477</v>
      </c>
      <c r="H88" s="215"/>
      <c r="I88" s="20" t="s">
        <v>393</v>
      </c>
      <c r="J88" s="138" t="str">
        <f>SAAS_Review!$D$14</f>
        <v>T</v>
      </c>
      <c r="K88" s="8">
        <v>87</v>
      </c>
      <c r="L88" s="1" t="s">
        <v>668</v>
      </c>
    </row>
    <row r="89" spans="2:12" x14ac:dyDescent="0.25">
      <c r="B89" s="24"/>
      <c r="C89" s="28" t="s">
        <v>496</v>
      </c>
      <c r="D89" s="137" t="s">
        <v>627</v>
      </c>
      <c r="E89" s="184">
        <f>Attachments_Verified</f>
        <v>0</v>
      </c>
      <c r="F89" s="35" t="str">
        <f t="shared" si="3"/>
        <v/>
      </c>
      <c r="G89" s="29" t="s">
        <v>497</v>
      </c>
      <c r="H89" s="29"/>
      <c r="I89" s="20" t="s">
        <v>356</v>
      </c>
      <c r="J89" s="138" t="str">
        <f>SAAS_Review!$D$15</f>
        <v>T</v>
      </c>
      <c r="K89" s="8">
        <v>88</v>
      </c>
      <c r="L89" s="1" t="s">
        <v>668</v>
      </c>
    </row>
    <row r="90" spans="2:12" ht="15.6" customHeight="1" x14ac:dyDescent="0.25">
      <c r="B90" s="24"/>
      <c r="C90" s="193" t="s">
        <v>359</v>
      </c>
      <c r="D90" s="194" t="s">
        <v>628</v>
      </c>
      <c r="E90" s="195">
        <f>LRN</f>
        <v>0</v>
      </c>
      <c r="F90" s="196" t="str">
        <f t="shared" si="3"/>
        <v/>
      </c>
      <c r="G90" s="197" t="s">
        <v>478</v>
      </c>
      <c r="H90" s="197"/>
      <c r="I90" s="198" t="s">
        <v>356</v>
      </c>
      <c r="J90" s="197" t="str">
        <f>SAAS_Review!$D$16</f>
        <v>KEY</v>
      </c>
      <c r="K90" s="8">
        <v>89</v>
      </c>
      <c r="L90" s="1" t="s">
        <v>667</v>
      </c>
    </row>
    <row r="91" spans="2:12" ht="15.6" customHeight="1" x14ac:dyDescent="0.25">
      <c r="B91" s="24"/>
      <c r="C91" s="27" t="s">
        <v>537</v>
      </c>
      <c r="D91" s="137" t="s">
        <v>629</v>
      </c>
      <c r="E91" s="184">
        <f>Certification_Status</f>
        <v>0</v>
      </c>
      <c r="F91" s="35" t="str">
        <f t="shared" si="3"/>
        <v/>
      </c>
      <c r="G91" s="19" t="s">
        <v>536</v>
      </c>
      <c r="H91" s="19"/>
      <c r="I91" s="20" t="s">
        <v>356</v>
      </c>
      <c r="J91" s="138" t="str">
        <f>SAAS_Review!$D$17</f>
        <v>P</v>
      </c>
      <c r="K91" s="8">
        <v>90</v>
      </c>
      <c r="L91" s="1" t="s">
        <v>669</v>
      </c>
    </row>
    <row r="92" spans="2:12" x14ac:dyDescent="0.25">
      <c r="B92" s="24"/>
      <c r="C92" s="28" t="s">
        <v>380</v>
      </c>
      <c r="D92" s="137" t="s">
        <v>630</v>
      </c>
      <c r="E92" s="186">
        <f>SAAS_Database_Setup_Date</f>
        <v>0</v>
      </c>
      <c r="F92" s="37" t="str">
        <f t="shared" si="3"/>
        <v/>
      </c>
      <c r="G92" s="29" t="s">
        <v>479</v>
      </c>
      <c r="H92" s="215"/>
      <c r="I92" s="20" t="s">
        <v>393</v>
      </c>
      <c r="J92" s="138" t="str">
        <f>SAAS_Review!$D$18</f>
        <v>T</v>
      </c>
      <c r="K92" s="8">
        <v>91</v>
      </c>
      <c r="L92" s="1" t="s">
        <v>668</v>
      </c>
    </row>
    <row r="93" spans="2:12" x14ac:dyDescent="0.25">
      <c r="B93" s="24"/>
      <c r="C93" s="28" t="s">
        <v>381</v>
      </c>
      <c r="D93" s="137" t="s">
        <v>631</v>
      </c>
      <c r="E93" s="186">
        <f>SAAS_Web_Setup_Date</f>
        <v>0</v>
      </c>
      <c r="F93" s="37" t="str">
        <f t="shared" si="3"/>
        <v/>
      </c>
      <c r="G93" s="29" t="s">
        <v>480</v>
      </c>
      <c r="H93" s="215"/>
      <c r="I93" s="20" t="s">
        <v>393</v>
      </c>
      <c r="J93" s="138" t="str">
        <f>SAAS_Review!$D$19</f>
        <v>T</v>
      </c>
      <c r="K93" s="8">
        <v>92</v>
      </c>
      <c r="L93" s="1" t="s">
        <v>668</v>
      </c>
    </row>
    <row r="94" spans="2:12" x14ac:dyDescent="0.25">
      <c r="B94" s="24"/>
      <c r="C94" s="27" t="s">
        <v>361</v>
      </c>
      <c r="D94" s="137" t="s">
        <v>632</v>
      </c>
      <c r="E94" s="184">
        <f>SAAS_Audit_Company_One</f>
        <v>0</v>
      </c>
      <c r="F94" s="35" t="str">
        <f t="shared" si="3"/>
        <v/>
      </c>
      <c r="G94" s="19" t="s">
        <v>481</v>
      </c>
      <c r="H94" s="19"/>
      <c r="I94" s="20" t="s">
        <v>356</v>
      </c>
      <c r="J94" s="138" t="str">
        <f>SAAS_Review!$D$20</f>
        <v>T</v>
      </c>
      <c r="K94" s="8">
        <v>93</v>
      </c>
      <c r="L94" s="1" t="s">
        <v>668</v>
      </c>
    </row>
    <row r="95" spans="2:12" x14ac:dyDescent="0.25">
      <c r="B95" s="24"/>
      <c r="C95" s="27" t="s">
        <v>362</v>
      </c>
      <c r="D95" s="137" t="s">
        <v>633</v>
      </c>
      <c r="E95" s="184">
        <f>SAAS_Audit_Company_Two</f>
        <v>0</v>
      </c>
      <c r="F95" s="35" t="str">
        <f t="shared" si="3"/>
        <v/>
      </c>
      <c r="G95" s="19" t="s">
        <v>482</v>
      </c>
      <c r="H95" s="19"/>
      <c r="I95" s="20" t="s">
        <v>356</v>
      </c>
      <c r="J95" s="138" t="str">
        <f>SAAS_Review!$D$21</f>
        <v>T</v>
      </c>
      <c r="K95" s="8">
        <v>94</v>
      </c>
      <c r="L95" s="1" t="s">
        <v>668</v>
      </c>
    </row>
    <row r="96" spans="2:12" x14ac:dyDescent="0.25">
      <c r="B96" s="24"/>
      <c r="C96" s="27" t="s">
        <v>363</v>
      </c>
      <c r="D96" s="137" t="s">
        <v>634</v>
      </c>
      <c r="E96" s="184">
        <f>SAAS_Audit_Company_Three</f>
        <v>0</v>
      </c>
      <c r="F96" s="35" t="str">
        <f t="shared" si="3"/>
        <v/>
      </c>
      <c r="G96" s="19" t="s">
        <v>483</v>
      </c>
      <c r="H96" s="19"/>
      <c r="I96" s="20" t="s">
        <v>356</v>
      </c>
      <c r="J96" s="138" t="str">
        <f>SAAS_Review!$D$22</f>
        <v>T</v>
      </c>
      <c r="K96" s="8">
        <v>95</v>
      </c>
      <c r="L96" s="1" t="s">
        <v>668</v>
      </c>
    </row>
    <row r="97" spans="2:12" x14ac:dyDescent="0.25">
      <c r="B97" s="24"/>
      <c r="C97" s="27" t="s">
        <v>364</v>
      </c>
      <c r="D97" s="137" t="s">
        <v>635</v>
      </c>
      <c r="E97" s="184">
        <f>SAAS_Audit_Company_Four</f>
        <v>0</v>
      </c>
      <c r="F97" s="35" t="str">
        <f t="shared" si="3"/>
        <v/>
      </c>
      <c r="G97" s="19" t="s">
        <v>484</v>
      </c>
      <c r="H97" s="19"/>
      <c r="I97" s="20" t="s">
        <v>356</v>
      </c>
      <c r="J97" s="138" t="str">
        <f>SAAS_Review!$D$23</f>
        <v>T</v>
      </c>
      <c r="K97" s="8">
        <v>96</v>
      </c>
      <c r="L97" s="1" t="s">
        <v>668</v>
      </c>
    </row>
    <row r="98" spans="2:12" x14ac:dyDescent="0.25">
      <c r="B98" s="24"/>
      <c r="C98" s="28" t="s">
        <v>656</v>
      </c>
      <c r="D98" s="137" t="s">
        <v>636</v>
      </c>
      <c r="E98" s="186">
        <f>Most_Recent_SAAS_Update_Date</f>
        <v>0</v>
      </c>
      <c r="F98" s="37" t="str">
        <f t="shared" si="3"/>
        <v/>
      </c>
      <c r="G98" s="29" t="s">
        <v>657</v>
      </c>
      <c r="H98" s="215"/>
      <c r="I98" s="20" t="s">
        <v>393</v>
      </c>
      <c r="J98" s="138" t="str">
        <f>SAAS_Review!$D$24</f>
        <v>P</v>
      </c>
      <c r="K98" s="8">
        <v>97</v>
      </c>
      <c r="L98" s="1" t="s">
        <v>669</v>
      </c>
    </row>
    <row r="99" spans="2:12" x14ac:dyDescent="0.25">
      <c r="B99" s="24"/>
      <c r="C99" s="28" t="s">
        <v>490</v>
      </c>
      <c r="D99" s="137" t="s">
        <v>637</v>
      </c>
      <c r="E99" s="184">
        <f>SAAS_Appln_Review_Final</f>
        <v>0</v>
      </c>
      <c r="F99" s="35" t="str">
        <f t="shared" si="3"/>
        <v/>
      </c>
      <c r="G99" s="29" t="s">
        <v>489</v>
      </c>
      <c r="H99" s="29"/>
      <c r="I99" s="20" t="s">
        <v>356</v>
      </c>
      <c r="J99" s="138" t="str">
        <f>SAAS_Review!$D$25</f>
        <v>T</v>
      </c>
      <c r="K99" s="8">
        <v>98</v>
      </c>
      <c r="L99" s="1" t="s">
        <v>668</v>
      </c>
    </row>
    <row r="100" spans="2:12" x14ac:dyDescent="0.25">
      <c r="B100" s="8"/>
      <c r="C100" s="27" t="s">
        <v>377</v>
      </c>
      <c r="D100" s="137" t="s">
        <v>638</v>
      </c>
      <c r="E100" s="184">
        <f>SAAS_Final_Appln_Additional</f>
        <v>0</v>
      </c>
      <c r="F100" s="36" t="str">
        <f t="shared" ref="F100:F101" si="5">IF(E100=0,"",E100)</f>
        <v/>
      </c>
      <c r="G100" s="19" t="s">
        <v>485</v>
      </c>
      <c r="H100" s="19"/>
      <c r="I100" s="20" t="s">
        <v>382</v>
      </c>
      <c r="J100" s="138" t="str">
        <f>SAAS_Review!$D$27</f>
        <v>T</v>
      </c>
      <c r="K100" s="8">
        <v>99</v>
      </c>
      <c r="L100" s="1" t="s">
        <v>668</v>
      </c>
    </row>
    <row r="101" spans="2:12" x14ac:dyDescent="0.25">
      <c r="B101" s="8"/>
      <c r="C101" s="31" t="s">
        <v>659</v>
      </c>
      <c r="D101" s="32" t="s">
        <v>660</v>
      </c>
      <c r="E101" s="191">
        <f>SAAS_Dashboard_Note</f>
        <v>0</v>
      </c>
      <c r="F101" s="35" t="str">
        <f t="shared" si="5"/>
        <v/>
      </c>
      <c r="G101" s="33" t="s">
        <v>661</v>
      </c>
      <c r="H101" s="33"/>
      <c r="I101" s="23" t="s">
        <v>382</v>
      </c>
      <c r="J101" s="139" t="str">
        <f>SAAS_Review!$D$29</f>
        <v>P</v>
      </c>
      <c r="K101" s="8">
        <v>100</v>
      </c>
      <c r="L101" s="1" t="s">
        <v>669</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2"/>
  <sheetViews>
    <sheetView topLeftCell="AK1" workbookViewId="0">
      <selection activeCell="AY1" sqref="AY1"/>
    </sheetView>
  </sheetViews>
  <sheetFormatPr defaultRowHeight="15" x14ac:dyDescent="0.25"/>
  <sheetData>
    <row r="1" spans="1:52" s="208" customFormat="1" x14ac:dyDescent="0.25">
      <c r="A1" s="199" t="s">
        <v>478</v>
      </c>
      <c r="B1" s="200" t="s">
        <v>396</v>
      </c>
      <c r="C1" s="200" t="s">
        <v>397</v>
      </c>
      <c r="D1" s="200" t="s">
        <v>398</v>
      </c>
      <c r="E1" s="200" t="s">
        <v>399</v>
      </c>
      <c r="F1" s="200" t="s">
        <v>400</v>
      </c>
      <c r="G1" s="200" t="s">
        <v>395</v>
      </c>
      <c r="H1" s="200" t="s">
        <v>401</v>
      </c>
      <c r="I1" s="200" t="s">
        <v>402</v>
      </c>
      <c r="J1" s="200" t="s">
        <v>403</v>
      </c>
      <c r="K1" s="200" t="s">
        <v>404</v>
      </c>
      <c r="L1" s="200" t="s">
        <v>405</v>
      </c>
      <c r="M1" s="200" t="s">
        <v>406</v>
      </c>
      <c r="N1" s="200" t="s">
        <v>407</v>
      </c>
      <c r="O1" s="200" t="s">
        <v>408</v>
      </c>
      <c r="P1" s="200" t="s">
        <v>409</v>
      </c>
      <c r="Q1" s="200" t="s">
        <v>410</v>
      </c>
      <c r="R1" s="200" t="s">
        <v>411</v>
      </c>
      <c r="S1" s="200" t="s">
        <v>412</v>
      </c>
      <c r="T1" s="200" t="s">
        <v>413</v>
      </c>
      <c r="U1" s="200" t="s">
        <v>414</v>
      </c>
      <c r="V1" s="200" t="s">
        <v>415</v>
      </c>
      <c r="W1" s="200" t="s">
        <v>416</v>
      </c>
      <c r="X1" s="200" t="s">
        <v>417</v>
      </c>
      <c r="Y1" s="200" t="s">
        <v>418</v>
      </c>
      <c r="Z1" s="201" t="s">
        <v>419</v>
      </c>
      <c r="AA1" s="200" t="s">
        <v>429</v>
      </c>
      <c r="AB1" s="200" t="s">
        <v>678</v>
      </c>
      <c r="AC1" s="200" t="s">
        <v>679</v>
      </c>
      <c r="AD1" s="202" t="s">
        <v>430</v>
      </c>
      <c r="AE1" s="203" t="s">
        <v>431</v>
      </c>
      <c r="AF1" s="200" t="s">
        <v>432</v>
      </c>
      <c r="AG1" s="200" t="s">
        <v>437</v>
      </c>
      <c r="AH1" s="200" t="s">
        <v>438</v>
      </c>
      <c r="AI1" s="200" t="s">
        <v>439</v>
      </c>
      <c r="AJ1" s="200" t="s">
        <v>440</v>
      </c>
      <c r="AK1" s="200" t="s">
        <v>441</v>
      </c>
      <c r="AL1" s="203" t="s">
        <v>442</v>
      </c>
      <c r="AM1" s="200" t="s">
        <v>443</v>
      </c>
      <c r="AN1" s="200" t="s">
        <v>444</v>
      </c>
      <c r="AO1" s="200" t="s">
        <v>445</v>
      </c>
      <c r="AP1" s="200" t="s">
        <v>446</v>
      </c>
      <c r="AQ1" s="200" t="s">
        <v>447</v>
      </c>
      <c r="AR1" s="200" t="s">
        <v>448</v>
      </c>
      <c r="AS1" s="200" t="s">
        <v>449</v>
      </c>
      <c r="AT1" s="200" t="s">
        <v>450</v>
      </c>
      <c r="AU1" s="204" t="s">
        <v>655</v>
      </c>
      <c r="AV1" s="204" t="s">
        <v>649</v>
      </c>
      <c r="AW1" s="200" t="s">
        <v>463</v>
      </c>
      <c r="AX1" s="204" t="s">
        <v>536</v>
      </c>
      <c r="AY1" s="205" t="s">
        <v>657</v>
      </c>
      <c r="AZ1" s="206" t="s">
        <v>661</v>
      </c>
    </row>
    <row r="2" spans="1:52" x14ac:dyDescent="0.25">
      <c r="AB2" s="214"/>
      <c r="AC2" s="214"/>
      <c r="AY2" s="2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2"/>
  <sheetViews>
    <sheetView topLeftCell="Y1" workbookViewId="0">
      <selection activeCell="AK1" sqref="AK1"/>
    </sheetView>
  </sheetViews>
  <sheetFormatPr defaultRowHeight="15" x14ac:dyDescent="0.25"/>
  <sheetData>
    <row r="1" spans="1:49" x14ac:dyDescent="0.25">
      <c r="A1" s="199" t="s">
        <v>478</v>
      </c>
      <c r="B1" s="200" t="s">
        <v>420</v>
      </c>
      <c r="C1" s="200" t="s">
        <v>421</v>
      </c>
      <c r="D1" s="200" t="s">
        <v>422</v>
      </c>
      <c r="E1" s="200" t="s">
        <v>423</v>
      </c>
      <c r="F1" s="200" t="s">
        <v>424</v>
      </c>
      <c r="G1" s="200" t="s">
        <v>425</v>
      </c>
      <c r="H1" s="200" t="s">
        <v>426</v>
      </c>
      <c r="I1" s="200" t="s">
        <v>427</v>
      </c>
      <c r="J1" s="200" t="s">
        <v>428</v>
      </c>
      <c r="K1" s="200" t="s">
        <v>433</v>
      </c>
      <c r="L1" s="200" t="s">
        <v>434</v>
      </c>
      <c r="M1" s="200" t="s">
        <v>435</v>
      </c>
      <c r="N1" s="200" t="s">
        <v>436</v>
      </c>
      <c r="O1" s="200" t="s">
        <v>451</v>
      </c>
      <c r="P1" s="200" t="s">
        <v>452</v>
      </c>
      <c r="Q1" s="200" t="s">
        <v>453</v>
      </c>
      <c r="R1" s="200" t="s">
        <v>454</v>
      </c>
      <c r="S1" s="200" t="s">
        <v>455</v>
      </c>
      <c r="T1" s="200" t="s">
        <v>456</v>
      </c>
      <c r="U1" s="200" t="s">
        <v>457</v>
      </c>
      <c r="V1" s="200" t="s">
        <v>458</v>
      </c>
      <c r="W1" s="200" t="s">
        <v>459</v>
      </c>
      <c r="X1" s="200" t="s">
        <v>460</v>
      </c>
      <c r="Y1" s="200" t="s">
        <v>461</v>
      </c>
      <c r="Z1" s="203" t="s">
        <v>462</v>
      </c>
      <c r="AA1" s="200" t="s">
        <v>464</v>
      </c>
      <c r="AB1" s="200" t="s">
        <v>465</v>
      </c>
      <c r="AC1" s="200" t="s">
        <v>466</v>
      </c>
      <c r="AD1" s="200" t="s">
        <v>467</v>
      </c>
      <c r="AE1" s="200" t="s">
        <v>680</v>
      </c>
      <c r="AF1" s="205" t="s">
        <v>469</v>
      </c>
      <c r="AG1" s="204" t="s">
        <v>681</v>
      </c>
      <c r="AH1" s="204" t="s">
        <v>471</v>
      </c>
      <c r="AI1" s="207" t="s">
        <v>472</v>
      </c>
      <c r="AJ1" s="204" t="s">
        <v>473</v>
      </c>
      <c r="AK1" s="205" t="s">
        <v>682</v>
      </c>
      <c r="AL1" s="204" t="s">
        <v>475</v>
      </c>
      <c r="AM1" s="204" t="s">
        <v>476</v>
      </c>
      <c r="AN1" s="205" t="s">
        <v>477</v>
      </c>
      <c r="AO1" s="205" t="s">
        <v>497</v>
      </c>
      <c r="AP1" s="205" t="s">
        <v>479</v>
      </c>
      <c r="AQ1" s="205" t="s">
        <v>683</v>
      </c>
      <c r="AR1" s="204" t="s">
        <v>481</v>
      </c>
      <c r="AS1" s="204" t="s">
        <v>482</v>
      </c>
      <c r="AT1" s="204" t="s">
        <v>483</v>
      </c>
      <c r="AU1" s="204" t="s">
        <v>484</v>
      </c>
      <c r="AV1" s="205" t="s">
        <v>489</v>
      </c>
      <c r="AW1" s="204" t="s">
        <v>485</v>
      </c>
    </row>
    <row r="2" spans="1:49" x14ac:dyDescent="0.25">
      <c r="AE2" s="214"/>
      <c r="AF2" s="214"/>
      <c r="AG2" s="214"/>
      <c r="AK2" s="214"/>
      <c r="AN2" s="214"/>
      <c r="AP2" s="214"/>
      <c r="AQ2" s="2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8AB8DA58A3E4D8DC7D3A7AE411641" ma:contentTypeVersion="13" ma:contentTypeDescription="Create a new document." ma:contentTypeScope="" ma:versionID="4ee21b35df5bbff0c0d464d4a21b67ee">
  <xsd:schema xmlns:xsd="http://www.w3.org/2001/XMLSchema" xmlns:xs="http://www.w3.org/2001/XMLSchema" xmlns:p="http://schemas.microsoft.com/office/2006/metadata/properties" xmlns:ns3="e441cdfd-9e5a-4895-b48d-265862084a25" xmlns:ns4="f41f05ed-71c2-4ac8-adf9-5eba946974d0" targetNamespace="http://schemas.microsoft.com/office/2006/metadata/properties" ma:root="true" ma:fieldsID="f8feb415a5b688bd9dd476aa0174b87d" ns3:_="" ns4:_="">
    <xsd:import namespace="e441cdfd-9e5a-4895-b48d-265862084a25"/>
    <xsd:import namespace="f41f05ed-71c2-4ac8-adf9-5eba946974d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1cdfd-9e5a-4895-b48d-265862084a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1f05ed-71c2-4ac8-adf9-5eba946974d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8D3AC-284C-45D3-AB6E-865843C18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1cdfd-9e5a-4895-b48d-265862084a25"/>
    <ds:schemaRef ds:uri="f41f05ed-71c2-4ac8-adf9-5eba9469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E88645-018E-4E1B-AAD6-23AEAC00556A}">
  <ds:schemaRefs>
    <ds:schemaRef ds:uri="http://schemas.microsoft.com/sharepoint/v3/contenttype/forms"/>
  </ds:schemaRefs>
</ds:datastoreItem>
</file>

<file path=customXml/itemProps3.xml><?xml version="1.0" encoding="utf-8"?>
<ds:datastoreItem xmlns:ds="http://schemas.openxmlformats.org/officeDocument/2006/customXml" ds:itemID="{25C26D3A-FD1B-4060-BFC3-BEC1A0CE2BC9}">
  <ds:schemaRefs>
    <ds:schemaRef ds:uri="e441cdfd-9e5a-4895-b48d-265862084a25"/>
    <ds:schemaRef ds:uri="f41f05ed-71c2-4ac8-adf9-5eba946974d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216</vt:i4>
      </vt:variant>
    </vt:vector>
  </HeadingPairs>
  <TitlesOfParts>
    <vt:vector size="217" baseType="lpstr">
      <vt:lpstr>LR_Application</vt:lpstr>
      <vt:lpstr>Addl_Offices_Exist</vt:lpstr>
      <vt:lpstr>Addl_Offices_Exist_D</vt:lpstr>
      <vt:lpstr>Addl_Offices_Locations</vt:lpstr>
      <vt:lpstr>Addl_Offices_Locations_D</vt:lpstr>
      <vt:lpstr>Addl_Offices_Number</vt:lpstr>
      <vt:lpstr>Addl_Offices_Number_D</vt:lpstr>
      <vt:lpstr>Addl_Offices_Total_Personnel</vt:lpstr>
      <vt:lpstr>Addl_Offices_Total_Personnel_D</vt:lpstr>
      <vt:lpstr>Attachments_Verified</vt:lpstr>
      <vt:lpstr>Attachments_Verified_D</vt:lpstr>
      <vt:lpstr>Authorization_Date</vt:lpstr>
      <vt:lpstr>Authorization_Date_D</vt:lpstr>
      <vt:lpstr>Authorization_LR_Company</vt:lpstr>
      <vt:lpstr>Authorization_LR_Company_D</vt:lpstr>
      <vt:lpstr>Authorization_Name</vt:lpstr>
      <vt:lpstr>Authorization_Name_D</vt:lpstr>
      <vt:lpstr>Authorization_Title</vt:lpstr>
      <vt:lpstr>Authorization_Title_D</vt:lpstr>
      <vt:lpstr>Basic_Info_Additional_Text</vt:lpstr>
      <vt:lpstr>Basic_Info_Additional_Text_D</vt:lpstr>
      <vt:lpstr>Capacity_Bldg_Additional_Text</vt:lpstr>
      <vt:lpstr>Capacity_Bldg_Additional_Text_D</vt:lpstr>
      <vt:lpstr>Capacity_Bldg_End_Month</vt:lpstr>
      <vt:lpstr>Capacity_Bldg_End_Month_D</vt:lpstr>
      <vt:lpstr>Capacity_Bldg_End_Year</vt:lpstr>
      <vt:lpstr>Capacity_Bldg_End_Year_D</vt:lpstr>
      <vt:lpstr>Capacity_Bldg_Start_Month</vt:lpstr>
      <vt:lpstr>Capacity_Bldg_Start_Month_D</vt:lpstr>
      <vt:lpstr>Capacity_Bldg_Start_Year</vt:lpstr>
      <vt:lpstr>Capacity_Bldg_Start_Year_D</vt:lpstr>
      <vt:lpstr>Certification_Status</vt:lpstr>
      <vt:lpstr>Certification_Status_D</vt:lpstr>
      <vt:lpstr>COD_Five</vt:lpstr>
      <vt:lpstr>COD_Five_D</vt:lpstr>
      <vt:lpstr>COD_Four</vt:lpstr>
      <vt:lpstr>COD_Four_D</vt:lpstr>
      <vt:lpstr>COD_One</vt:lpstr>
      <vt:lpstr>COD_One_D</vt:lpstr>
      <vt:lpstr>COD_Three</vt:lpstr>
      <vt:lpstr>COD_Three_D</vt:lpstr>
      <vt:lpstr>COD_Total</vt:lpstr>
      <vt:lpstr>COD_Total_D</vt:lpstr>
      <vt:lpstr>COD_Two</vt:lpstr>
      <vt:lpstr>COD_Two_D</vt:lpstr>
      <vt:lpstr>Contact_email</vt:lpstr>
      <vt:lpstr>Contact_email_D</vt:lpstr>
      <vt:lpstr>Contact_First_Name</vt:lpstr>
      <vt:lpstr>Contact_First_Name_D</vt:lpstr>
      <vt:lpstr>Contact_Last_Name</vt:lpstr>
      <vt:lpstr>Contact_Last_Name_D</vt:lpstr>
      <vt:lpstr>Contact_Phone</vt:lpstr>
      <vt:lpstr>Contact_Phone_D</vt:lpstr>
      <vt:lpstr>Contact_Position</vt:lpstr>
      <vt:lpstr>Contact_Position_D</vt:lpstr>
      <vt:lpstr>COO_Five</vt:lpstr>
      <vt:lpstr>COO_Five_D</vt:lpstr>
      <vt:lpstr>COO_Four</vt:lpstr>
      <vt:lpstr>COO_Four_D</vt:lpstr>
      <vt:lpstr>COO_One</vt:lpstr>
      <vt:lpstr>COO_One_D</vt:lpstr>
      <vt:lpstr>COO_Three</vt:lpstr>
      <vt:lpstr>COO_Three_D</vt:lpstr>
      <vt:lpstr>COO_Total</vt:lpstr>
      <vt:lpstr>COO_Total_D</vt:lpstr>
      <vt:lpstr>COO_Two</vt:lpstr>
      <vt:lpstr>COO_Two_D</vt:lpstr>
      <vt:lpstr>HO_Total_Personnel</vt:lpstr>
      <vt:lpstr>HO_Total_Personnel_D</vt:lpstr>
      <vt:lpstr>IOM_Contact_email</vt:lpstr>
      <vt:lpstr>IOM_Contact_email_D</vt:lpstr>
      <vt:lpstr>IOM_Contact_First_Name</vt:lpstr>
      <vt:lpstr>IOM_Contact_First_Name_D</vt:lpstr>
      <vt:lpstr>IOM_Contact_Last_Name</vt:lpstr>
      <vt:lpstr>IOM_Contact_Last_Name_D</vt:lpstr>
      <vt:lpstr>IOM_Contact_Phone_Other</vt:lpstr>
      <vt:lpstr>IOM_Contact_Phone_Other_D</vt:lpstr>
      <vt:lpstr>IRIS_Rep_email</vt:lpstr>
      <vt:lpstr>IRIS_Rep_email_D</vt:lpstr>
      <vt:lpstr>IRIS_Rep_First_Name</vt:lpstr>
      <vt:lpstr>IRIS_Rep_First_Name_D</vt:lpstr>
      <vt:lpstr>IRIS_Rep_Last_Name</vt:lpstr>
      <vt:lpstr>IRIS_Rep_Last_Name_D</vt:lpstr>
      <vt:lpstr>IRIS_Rep_Phone</vt:lpstr>
      <vt:lpstr>IRIS_Rep_Phone_D</vt:lpstr>
      <vt:lpstr>IRIS_Rep_Position</vt:lpstr>
      <vt:lpstr>IRIS_Rep_Position_D</vt:lpstr>
      <vt:lpstr>ISO_9001</vt:lpstr>
      <vt:lpstr>ISO_9001_Attached_Confirm</vt:lpstr>
      <vt:lpstr>ISO_9001_Attached_Confirm_D</vt:lpstr>
      <vt:lpstr>ISO_9001_D</vt:lpstr>
      <vt:lpstr>License_Attached_Confirm</vt:lpstr>
      <vt:lpstr>License_Attached_Confirm_D</vt:lpstr>
      <vt:lpstr>License_Authority</vt:lpstr>
      <vt:lpstr>License_Authority_D</vt:lpstr>
      <vt:lpstr>License_Country</vt:lpstr>
      <vt:lpstr>License_Country_D</vt:lpstr>
      <vt:lpstr>License_End_Date</vt:lpstr>
      <vt:lpstr>License_End_Date_D</vt:lpstr>
      <vt:lpstr>License_ID</vt:lpstr>
      <vt:lpstr>License_ID_D</vt:lpstr>
      <vt:lpstr>License_Start_Date</vt:lpstr>
      <vt:lpstr>License_Start_Date_D</vt:lpstr>
      <vt:lpstr>License_Start_Date2</vt:lpstr>
      <vt:lpstr>License_Verification_Info</vt:lpstr>
      <vt:lpstr>License_Verification_Info_D</vt:lpstr>
      <vt:lpstr>License_Web_Site</vt:lpstr>
      <vt:lpstr>License_Web_Site_D</vt:lpstr>
      <vt:lpstr>Lookup_Audit_Company</vt:lpstr>
      <vt:lpstr>Lookup_Certification_Status</vt:lpstr>
      <vt:lpstr>Lookup_Country</vt:lpstr>
      <vt:lpstr>Lookup_Emp_Agmts_Range</vt:lpstr>
      <vt:lpstr>Lookup_Emp_Agmts_Range_D</vt:lpstr>
      <vt:lpstr>Lookup_Emp_Agreements</vt:lpstr>
      <vt:lpstr>Lookup_ISO9K_Attached</vt:lpstr>
      <vt:lpstr>Lookup_Licence_Attached</vt:lpstr>
      <vt:lpstr>Lookup_Month</vt:lpstr>
      <vt:lpstr>Lookup_Payment_Method</vt:lpstr>
      <vt:lpstr>Lookup_SAAS_Appln_Decision</vt:lpstr>
      <vt:lpstr>Lookup_SAAS_Approval</vt:lpstr>
      <vt:lpstr>Lookup_Total_Workers</vt:lpstr>
      <vt:lpstr>Lookup_Workers_Range</vt:lpstr>
      <vt:lpstr>Lookup_Workers_Range_D</vt:lpstr>
      <vt:lpstr>Lookup_Year</vt:lpstr>
      <vt:lpstr>Lookup_YesorNo</vt:lpstr>
      <vt:lpstr>LR_Address_1</vt:lpstr>
      <vt:lpstr>LR_Address_1_D</vt:lpstr>
      <vt:lpstr>LR_Address_2</vt:lpstr>
      <vt:lpstr>LR_Address_2_D</vt:lpstr>
      <vt:lpstr>LR_City</vt:lpstr>
      <vt:lpstr>LR_City_D</vt:lpstr>
      <vt:lpstr>LR_Country</vt:lpstr>
      <vt:lpstr>LR_Country_D</vt:lpstr>
      <vt:lpstr>LR_Mail_Code</vt:lpstr>
      <vt:lpstr>LR_Mail_Code_D</vt:lpstr>
      <vt:lpstr>LR_Name</vt:lpstr>
      <vt:lpstr>LR_Name_D</vt:lpstr>
      <vt:lpstr>LR_Other_Name</vt:lpstr>
      <vt:lpstr>LR_Other_Name_D</vt:lpstr>
      <vt:lpstr>LR_Region</vt:lpstr>
      <vt:lpstr>LR_Region_D</vt:lpstr>
      <vt:lpstr>LR_Website</vt:lpstr>
      <vt:lpstr>LR_Website_D</vt:lpstr>
      <vt:lpstr>LRN</vt:lpstr>
      <vt:lpstr>LRN_D</vt:lpstr>
      <vt:lpstr>Most_Recent_SAAS_Update_Date</vt:lpstr>
      <vt:lpstr>Most_Recent_SAAS_Update_Date_D</vt:lpstr>
      <vt:lpstr>Operations_Additional_Text</vt:lpstr>
      <vt:lpstr>Operations_Additional_Text_D</vt:lpstr>
      <vt:lpstr>Payment_Method</vt:lpstr>
      <vt:lpstr>Payment_Method_D</vt:lpstr>
      <vt:lpstr>Previous_LRN_Exists</vt:lpstr>
      <vt:lpstr>Previous_LRN_Exists_D</vt:lpstr>
      <vt:lpstr>Previous_LRN_ID</vt:lpstr>
      <vt:lpstr>Previous_LRN_ID_D</vt:lpstr>
      <vt:lpstr>LR_Application!Print_Area</vt:lpstr>
      <vt:lpstr>SAAS_Review!Print_Area</vt:lpstr>
      <vt:lpstr>Reason_Brand</vt:lpstr>
      <vt:lpstr>Reason_Brand_D</vt:lpstr>
      <vt:lpstr>Reason_COD_BP</vt:lpstr>
      <vt:lpstr>Reason_COD_BP_D</vt:lpstr>
      <vt:lpstr>Reason_COD_Govt</vt:lpstr>
      <vt:lpstr>Reason_COD_Govt_D</vt:lpstr>
      <vt:lpstr>Reason_COO_BP</vt:lpstr>
      <vt:lpstr>Reason_COO_BP_D</vt:lpstr>
      <vt:lpstr>Reason_COO_Govt</vt:lpstr>
      <vt:lpstr>Reason_COO_Govt_D</vt:lpstr>
      <vt:lpstr>Reason_Internal</vt:lpstr>
      <vt:lpstr>Reason_Internal_D</vt:lpstr>
      <vt:lpstr>Reason_Intl_Agency</vt:lpstr>
      <vt:lpstr>Reason_Intl_Agency_D</vt:lpstr>
      <vt:lpstr>Reason_Other_Exists</vt:lpstr>
      <vt:lpstr>Reason_Other_Exists_D</vt:lpstr>
      <vt:lpstr>Reason_Other_Text</vt:lpstr>
      <vt:lpstr>Reason_Other_Text_D</vt:lpstr>
      <vt:lpstr>Reason_Trade_Assocn</vt:lpstr>
      <vt:lpstr>Reason_Trade_Assocn_D</vt:lpstr>
      <vt:lpstr>SAAS_Appln_Fee_Confirmed_Date</vt:lpstr>
      <vt:lpstr>SAAS_Appln_Fee_Confirmed_Date_D</vt:lpstr>
      <vt:lpstr>SAAS_Appln_Final_Decision</vt:lpstr>
      <vt:lpstr>SAAS_Appln_Final_Decision_D</vt:lpstr>
      <vt:lpstr>SAAS_Appln_Final_Decision_Date</vt:lpstr>
      <vt:lpstr>SAAS_Appln_Final_Decision_Date_D</vt:lpstr>
      <vt:lpstr>SAAS_Appln_Initial_Decision</vt:lpstr>
      <vt:lpstr>SAAS_Appln_Initial_Decision_D</vt:lpstr>
      <vt:lpstr>SAAS_Appln_Initial_Decision_Date</vt:lpstr>
      <vt:lpstr>SAAS_Appln_Initial_Decision_Date_D</vt:lpstr>
      <vt:lpstr>SAAS_Appln_Received_Date</vt:lpstr>
      <vt:lpstr>SAAS_Appln_Received_Date_D</vt:lpstr>
      <vt:lpstr>SAAS_Appln_Review_Admin</vt:lpstr>
      <vt:lpstr>SAAS_Appln_Review_Admin_D</vt:lpstr>
      <vt:lpstr>SAAS_Appln_Review_Final</vt:lpstr>
      <vt:lpstr>SAAS_Appln_Review_Final_D</vt:lpstr>
      <vt:lpstr>SAAS_Appln_Review_Technical</vt:lpstr>
      <vt:lpstr>SAAS_Appln_Review_Technical_D</vt:lpstr>
      <vt:lpstr>SAAS_Audit_Company_Four</vt:lpstr>
      <vt:lpstr>SAAS_Audit_Company_Four_D</vt:lpstr>
      <vt:lpstr>SAAS_Audit_Company_One</vt:lpstr>
      <vt:lpstr>SAAS_Audit_Company_One_D</vt:lpstr>
      <vt:lpstr>SAAS_Audit_Company_Three</vt:lpstr>
      <vt:lpstr>SAAS_Audit_Company_Three_D</vt:lpstr>
      <vt:lpstr>SAAS_Audit_Company_Two</vt:lpstr>
      <vt:lpstr>SAAS_Audit_Company_Two_D</vt:lpstr>
      <vt:lpstr>SAAS_Dashboard_Note</vt:lpstr>
      <vt:lpstr>SAAS_Dashboard_Note_D</vt:lpstr>
      <vt:lpstr>SAAS_Database_Setup_Date</vt:lpstr>
      <vt:lpstr>SAAS_Database_Setup_Date_D</vt:lpstr>
      <vt:lpstr>SAAS_Final_Appln_Additional</vt:lpstr>
      <vt:lpstr>SAAS_Final_Appln_Additional_D</vt:lpstr>
      <vt:lpstr>SAAS_Initial_Appln_Additional</vt:lpstr>
      <vt:lpstr>SAAS_Initial_Appln_Additional_D</vt:lpstr>
      <vt:lpstr>SAAS_Web_Setup_Date</vt:lpstr>
      <vt:lpstr>SAAS_Web_Setup_Date_D</vt:lpstr>
      <vt:lpstr>Total_Emp_Agmts_Number</vt:lpstr>
      <vt:lpstr>Total_Emp_Agmts_Number_D</vt:lpstr>
      <vt:lpstr>Total_Workers_Number</vt:lpstr>
      <vt:lpstr>Total_Workers_Number_D</vt:lpstr>
    </vt:vector>
  </TitlesOfParts>
  <Company>Social Accountability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Brookes</dc:creator>
  <cp:lastModifiedBy>Matthew Applebaum</cp:lastModifiedBy>
  <cp:lastPrinted>2020-08-27T22:06:38Z</cp:lastPrinted>
  <dcterms:created xsi:type="dcterms:W3CDTF">2020-08-21T12:30:12Z</dcterms:created>
  <dcterms:modified xsi:type="dcterms:W3CDTF">2022-01-21T19:11:11Z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0x010100AB98AB8DA58A3E4D8DC7D3A7AE411641</vt:lpwstr>
  </property>
</Properties>
</file>